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rdoSpencer 1/Dropbox/"/>
    </mc:Choice>
  </mc:AlternateContent>
  <xr:revisionPtr revIDLastSave="0" documentId="13_ncr:1_{0FE794DE-AC81-AF4D-B834-5DD45349DE63}" xr6:coauthVersionLast="45" xr6:coauthVersionMax="45" xr10:uidLastSave="{00000000-0000-0000-0000-000000000000}"/>
  <bookViews>
    <workbookView xWindow="0" yWindow="520" windowWidth="28800" windowHeight="16460" xr2:uid="{EBE45B46-8E3E-0543-A2C3-DFF8C7A9C62D}"/>
  </bookViews>
  <sheets>
    <sheet name="Noruega Fev2020" sheetId="1" r:id="rId1"/>
  </sheets>
  <externalReferences>
    <externalReference r:id="rId2"/>
    <externalReference r:id="rId3"/>
  </externalReferences>
  <definedNames>
    <definedName name="EURBRL">[1]Investimentos!$E$4</definedName>
    <definedName name="fator_mes">#REF!</definedName>
    <definedName name="fator_prev2">#REF!</definedName>
    <definedName name="Fator_Previ">#REF!</definedName>
    <definedName name="Feriados">[1]Feriados!$I$1:$I$260</definedName>
    <definedName name="Holidays">[2]Feriados!$A$1:$A$348</definedName>
    <definedName name="USDBRL">[1]Investimentos!$E$3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U6" i="1" l="1"/>
  <c r="U10" i="1"/>
  <c r="Q6" i="1"/>
  <c r="S6" i="1" s="1"/>
  <c r="Q7" i="1"/>
  <c r="S7" i="1" s="1"/>
  <c r="Q9" i="1"/>
  <c r="S9" i="1" s="1"/>
  <c r="Q10" i="1"/>
  <c r="S10" i="1" s="1"/>
  <c r="Q11" i="1"/>
  <c r="S11" i="1" s="1"/>
  <c r="Q12" i="1"/>
  <c r="S12" i="1" s="1"/>
  <c r="Q13" i="1"/>
  <c r="S13" i="1" s="1"/>
  <c r="Q14" i="1"/>
  <c r="S14" i="1" s="1"/>
  <c r="Q5" i="1"/>
  <c r="S5" i="1" s="1"/>
  <c r="R15" i="1"/>
  <c r="R14" i="1"/>
  <c r="R13" i="1"/>
  <c r="R12" i="1"/>
  <c r="R11" i="1"/>
  <c r="R10" i="1"/>
  <c r="R9" i="1"/>
  <c r="R8" i="1"/>
  <c r="R7" i="1"/>
  <c r="R6" i="1"/>
  <c r="R5" i="1"/>
  <c r="F85" i="1"/>
  <c r="L11" i="1"/>
  <c r="L12" i="1"/>
  <c r="L13" i="1"/>
  <c r="L14" i="1"/>
  <c r="L15" i="1"/>
  <c r="D10" i="1"/>
  <c r="F93" i="1" l="1"/>
  <c r="F92" i="1"/>
  <c r="F91" i="1"/>
  <c r="F90" i="1"/>
  <c r="F89" i="1"/>
  <c r="F88" i="1"/>
  <c r="F87" i="1"/>
  <c r="F86" i="1" l="1"/>
  <c r="F84" i="1"/>
  <c r="F83" i="1"/>
  <c r="F82" i="1"/>
  <c r="F81" i="1"/>
  <c r="F80" i="1"/>
  <c r="F79" i="1"/>
  <c r="F78" i="1"/>
  <c r="F76" i="1"/>
  <c r="E77" i="1"/>
  <c r="F77" i="1" s="1"/>
  <c r="E75" i="1"/>
  <c r="F75" i="1" s="1"/>
  <c r="E74" i="1"/>
  <c r="E73" i="1"/>
  <c r="E72" i="1"/>
  <c r="E71" i="1"/>
  <c r="E70" i="1"/>
  <c r="E69" i="1"/>
  <c r="F68" i="1"/>
  <c r="E68" i="1"/>
  <c r="E67" i="1"/>
  <c r="F67" i="1" s="1"/>
  <c r="E66" i="1"/>
  <c r="F66" i="1" s="1"/>
  <c r="E65" i="1"/>
  <c r="F65" i="1" s="1"/>
  <c r="E64" i="1"/>
  <c r="F64" i="1" s="1"/>
  <c r="H7" i="1" l="1"/>
  <c r="X20" i="1"/>
  <c r="F62" i="1" l="1"/>
  <c r="E63" i="1"/>
  <c r="F63" i="1" s="1"/>
  <c r="L10" i="1" l="1"/>
  <c r="F59" i="1"/>
  <c r="F61" i="1"/>
  <c r="E60" i="1"/>
  <c r="F60" i="1" s="1"/>
  <c r="E58" i="1"/>
  <c r="F58" i="1" s="1"/>
  <c r="F57" i="1" l="1"/>
  <c r="D8" i="1"/>
  <c r="H6" i="1"/>
  <c r="L8" i="1"/>
  <c r="F56" i="1" l="1"/>
  <c r="F54" i="1"/>
  <c r="F51" i="1"/>
  <c r="F50" i="1"/>
  <c r="F52" i="1"/>
  <c r="F40" i="1"/>
  <c r="L9" i="1" l="1"/>
  <c r="F55" i="1"/>
  <c r="F53" i="1"/>
  <c r="L6" i="1" s="1"/>
  <c r="F49" i="1"/>
  <c r="L7" i="1" l="1"/>
  <c r="M41" i="1"/>
  <c r="M42" i="1"/>
  <c r="M36" i="1"/>
  <c r="M40" i="1" s="1"/>
  <c r="F38" i="1"/>
  <c r="M44" i="1" l="1"/>
  <c r="H10" i="1" s="1"/>
  <c r="M39" i="1"/>
  <c r="M43" i="1" s="1"/>
  <c r="H9" i="1" s="1"/>
  <c r="F41" i="1"/>
  <c r="H8" i="1" s="1"/>
  <c r="H15" i="1" l="1"/>
  <c r="Q15" i="1" s="1"/>
  <c r="S15" i="1" s="1"/>
  <c r="Q8" i="1"/>
  <c r="S8" i="1" s="1"/>
  <c r="M20" i="1"/>
  <c r="L5" i="1" s="1"/>
  <c r="G20" i="1"/>
  <c r="I20" i="1" s="1"/>
  <c r="L46" i="1" l="1"/>
  <c r="L16" i="1"/>
  <c r="M16" i="1" s="1"/>
  <c r="B20" i="1"/>
  <c r="C21" i="1"/>
  <c r="H16" i="1" l="1"/>
  <c r="C22" i="1"/>
  <c r="B21" i="1"/>
  <c r="I16" i="1" l="1"/>
  <c r="D11" i="1"/>
  <c r="D12" i="1"/>
  <c r="B22" i="1"/>
  <c r="C23" i="1"/>
  <c r="C24" i="1" l="1"/>
  <c r="B23" i="1"/>
  <c r="B24" i="1" l="1"/>
  <c r="C25" i="1"/>
  <c r="C26" i="1" l="1"/>
  <c r="B25" i="1"/>
  <c r="C27" i="1" l="1"/>
  <c r="B26" i="1"/>
  <c r="C28" i="1" l="1"/>
  <c r="B27" i="1"/>
  <c r="B28" i="1" l="1"/>
  <c r="C29" i="1"/>
  <c r="C30" i="1" l="1"/>
  <c r="B30" i="1" s="1"/>
  <c r="G29" i="1"/>
  <c r="I29" i="1" s="1"/>
  <c r="B29" i="1"/>
  <c r="C31" i="1" l="1"/>
  <c r="B31" i="1" s="1"/>
  <c r="C32" i="1" l="1"/>
  <c r="C33" i="1" s="1"/>
  <c r="B32" i="1" l="1"/>
  <c r="B33" i="1"/>
</calcChain>
</file>

<file path=xl/sharedStrings.xml><?xml version="1.0" encoding="utf-8"?>
<sst xmlns="http://schemas.openxmlformats.org/spreadsheetml/2006/main" count="383" uniqueCount="149">
  <si>
    <t>Status</t>
  </si>
  <si>
    <t>Hospedagem</t>
  </si>
  <si>
    <t>País</t>
  </si>
  <si>
    <t>Acorda?</t>
  </si>
  <si>
    <t>Dorme?</t>
  </si>
  <si>
    <t>Ida</t>
  </si>
  <si>
    <t>Horário</t>
  </si>
  <si>
    <t>Chegada</t>
  </si>
  <si>
    <t>$$$</t>
  </si>
  <si>
    <t>Hotel 1</t>
  </si>
  <si>
    <t>Hotel 2</t>
  </si>
  <si>
    <t>Aluguel</t>
  </si>
  <si>
    <t>Pgto?</t>
  </si>
  <si>
    <t>Confirmado</t>
  </si>
  <si>
    <t xml:space="preserve"> </t>
  </si>
  <si>
    <t>Tromso</t>
  </si>
  <si>
    <t>Ida para hotel, check in e saida para Aurora</t>
  </si>
  <si>
    <t>Tromsø Bed &amp; Books</t>
  </si>
  <si>
    <t>Decidir o q fazer durante o dia, caçar aurora ao anoitecer</t>
  </si>
  <si>
    <t>Solheim Fritidsgård</t>
  </si>
  <si>
    <t xml:space="preserve"> Aurora Apartment Kilpisjärvi</t>
  </si>
  <si>
    <t>Bergen</t>
  </si>
  <si>
    <t>Flam</t>
  </si>
  <si>
    <t>Data inicio:</t>
  </si>
  <si>
    <t>Data término:</t>
  </si>
  <si>
    <t>Projeto</t>
  </si>
  <si>
    <t>Quando:</t>
  </si>
  <si>
    <t>Fev - 2020</t>
  </si>
  <si>
    <t>Abaixo de Zero</t>
  </si>
  <si>
    <t>-</t>
  </si>
  <si>
    <t>Oslo - Embora</t>
  </si>
  <si>
    <t>Malas</t>
  </si>
  <si>
    <t>1 mala de 20kg + 1 mala de mão cada</t>
  </si>
  <si>
    <t>Data</t>
  </si>
  <si>
    <t>Cancelavel até</t>
  </si>
  <si>
    <t>Tem estacionamento?</t>
  </si>
  <si>
    <t>Gdanks</t>
  </si>
  <si>
    <t>Principal ação</t>
  </si>
  <si>
    <t>Milhas Ganhas na Smiles</t>
  </si>
  <si>
    <t>Aluguel de Carro</t>
  </si>
  <si>
    <t>Grupo</t>
  </si>
  <si>
    <t>Obs</t>
  </si>
  <si>
    <t>Total</t>
  </si>
  <si>
    <t>Radisson Blu Royal Hotel</t>
  </si>
  <si>
    <t>No</t>
  </si>
  <si>
    <t>Dirigir da Lapland para Tromso aproveitando o caminho, devolver carro, voar para Bergen, ir de trem para o hotel</t>
  </si>
  <si>
    <t>Preço (NOK$)</t>
  </si>
  <si>
    <t>Trem para Flam e passeio de barco a tarde - cortesia do Visit Norway e Visit Flam</t>
  </si>
  <si>
    <t>Detalhes Transporte</t>
  </si>
  <si>
    <t>Cortesia Visit Norway</t>
  </si>
  <si>
    <t>Combustivel</t>
  </si>
  <si>
    <t>Preço médio do combustivel (BRL)</t>
  </si>
  <si>
    <t>Expectativa de gastos com combustivel (BRL)</t>
  </si>
  <si>
    <t>Autonomia média do carro (km/l)</t>
  </si>
  <si>
    <t>Cotação NOK/BRL</t>
  </si>
  <si>
    <t>Preço (BRL$)</t>
  </si>
  <si>
    <t>Quilometragem extra - tours</t>
  </si>
  <si>
    <t>Total de quilometros percorridos</t>
  </si>
  <si>
    <t>Expectativa</t>
  </si>
  <si>
    <t>Transporte</t>
  </si>
  <si>
    <t>Expectativas de refeiçoes - viagem</t>
  </si>
  <si>
    <t xml:space="preserve">Total de noites </t>
  </si>
  <si>
    <t>Café da manhã incluido</t>
  </si>
  <si>
    <t>Refeiçoes no hotel (cozinha)</t>
  </si>
  <si>
    <t>Expectativa de gastos com restaurantes</t>
  </si>
  <si>
    <t>Mercado</t>
  </si>
  <si>
    <t>Preço médio por refeição FORA casal (BRL)</t>
  </si>
  <si>
    <t>Café da manhã</t>
  </si>
  <si>
    <t>Sim</t>
  </si>
  <si>
    <t>Expectativa de gastos com mercado</t>
  </si>
  <si>
    <t>Explorar a região, curtir estar longe de tudo.</t>
  </si>
  <si>
    <t>Lapônia</t>
  </si>
  <si>
    <t>Kilpisjärvi</t>
  </si>
  <si>
    <t>Dirigir sentido Kiruna na Suécia, explorar a região</t>
  </si>
  <si>
    <t>A decidir ainda</t>
  </si>
  <si>
    <t>Conhecer melhor Bergen, fazer passeio de barco pelos fiordes com neve (cortesia do Visit Norway e Visit Bergen)</t>
  </si>
  <si>
    <t>Curtir Bergen</t>
  </si>
  <si>
    <t>Tours</t>
  </si>
  <si>
    <t>Extras</t>
  </si>
  <si>
    <t>Tram + Onibus</t>
  </si>
  <si>
    <t>Inesperados 5%</t>
  </si>
  <si>
    <t>Realidade</t>
  </si>
  <si>
    <t>Tipo</t>
  </si>
  <si>
    <t>Avião</t>
  </si>
  <si>
    <t>Noruega</t>
  </si>
  <si>
    <t>Europcar</t>
  </si>
  <si>
    <t>Farmacia - paracetamol</t>
  </si>
  <si>
    <t xml:space="preserve">Carro + </t>
  </si>
  <si>
    <t>Snack/Comida</t>
  </si>
  <si>
    <t>Copo de café com leite</t>
  </si>
  <si>
    <t>Tromso 1/3</t>
  </si>
  <si>
    <t>Tromso 2/3</t>
  </si>
  <si>
    <t>Tromso 3/3</t>
  </si>
  <si>
    <t>Média/dia</t>
  </si>
  <si>
    <t>Durante o dia podemos explorar a cidade e ir ate Sommaroy - as 19h pegar a Thais no aeroporto e sair para ver aurora boreal</t>
  </si>
  <si>
    <t>Podemos ir no museu Polaria e depois pegamos estrada p/ norte</t>
  </si>
  <si>
    <t>Combustível</t>
  </si>
  <si>
    <t>Balsa</t>
  </si>
  <si>
    <t>ok</t>
  </si>
  <si>
    <t>Solheim 1/3</t>
  </si>
  <si>
    <t xml:space="preserve">      Viajo logo Existo - www.viajologoexisto.com.br</t>
  </si>
  <si>
    <t>Dias de viagem</t>
  </si>
  <si>
    <t>Expectativa total BRL</t>
  </si>
  <si>
    <t>Realidade total BRL</t>
  </si>
  <si>
    <t>Todos os gastos do dia a dia da viagem</t>
  </si>
  <si>
    <t>Sim card + 10GB</t>
  </si>
  <si>
    <t>Sair por volta das 12hrs para  a Lapônia</t>
  </si>
  <si>
    <t xml:space="preserve">Expectativa de quilometragem </t>
  </si>
  <si>
    <t>Total de refeiçoes que vamos cozinhar</t>
  </si>
  <si>
    <t xml:space="preserve">Total de refeiçoes FORA </t>
  </si>
  <si>
    <t>Preço médio por refeição que vamos cozinhar (BRL)</t>
  </si>
  <si>
    <t>Chocolate quente + croissant</t>
  </si>
  <si>
    <t>Dia 11 a 20/Fev - pagamos somsnte dois terços do preço cheio, porque temos um amiga viajando conosco também.</t>
  </si>
  <si>
    <t>Comida para alguns dias, principalmente café da manhã</t>
  </si>
  <si>
    <t>Complemento do primeiro mercado, pão…</t>
  </si>
  <si>
    <t>Algumas coisas para jantar</t>
  </si>
  <si>
    <t>Mercado para a viagem para fora de Tromso</t>
  </si>
  <si>
    <t>Complemento do mercado acima, compramos  granola</t>
  </si>
  <si>
    <t>Pegar trem bem cedo para Oslo (cortesia do Visit Flam) - depois segue de aviao para Estocolmo</t>
  </si>
  <si>
    <t>Trem p/ Aeroporto</t>
  </si>
  <si>
    <t>Finlândia</t>
  </si>
  <si>
    <t>Restaurante</t>
  </si>
  <si>
    <t>Jantar fronteira Suécia</t>
  </si>
  <si>
    <t>bala e chocolate quente</t>
  </si>
  <si>
    <t>pasta shopping perto do aeroporto</t>
  </si>
  <si>
    <t>Transporte público</t>
  </si>
  <si>
    <t>trem para o hotel em bergen</t>
  </si>
  <si>
    <t>radisson</t>
  </si>
  <si>
    <t>comida norueguesa</t>
  </si>
  <si>
    <t>starbucks</t>
  </si>
  <si>
    <t>Solheim 2/3</t>
  </si>
  <si>
    <t>Solheim 3/3</t>
  </si>
  <si>
    <t>Aurora Apartment 1/3</t>
  </si>
  <si>
    <t>Aurora Apartment 2/3</t>
  </si>
  <si>
    <t>Aurora Apartment 3/3</t>
  </si>
  <si>
    <t>Starbucks</t>
  </si>
  <si>
    <t>Chocolate quente</t>
  </si>
  <si>
    <t>Sanduíche no barco</t>
  </si>
  <si>
    <t>Padaria em Flam</t>
  </si>
  <si>
    <t>Comida trem</t>
  </si>
  <si>
    <t>Transporte Público</t>
  </si>
  <si>
    <t>olivia pizzaria</t>
  </si>
  <si>
    <t>Radisson Blu</t>
  </si>
  <si>
    <t>Lanchonete</t>
  </si>
  <si>
    <t>Trem da estação central para Aeroporto</t>
  </si>
  <si>
    <t>Exp</t>
  </si>
  <si>
    <t>Diferença</t>
  </si>
  <si>
    <t>Real</t>
  </si>
  <si>
    <t>% da 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</si>
</sst>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(* #,##0_);_(* \(#,##0\);_(* &quot;-&quot;??_);_(@_)"/>
    <numFmt numFmtId="167" formatCode="ddd"/>
    <numFmt numFmtId="168" formatCode="[$-416]d\-mmm\-yy;@"/>
    <numFmt numFmtId="169" formatCode="_(&quot;R$&quot;* #,##0_);_(&quot;R$&quot;* \(#,##0\);_(&quot;R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6" fontId="2" fillId="2" borderId="3" xfId="1" applyNumberFormat="1" applyFont="1" applyFill="1" applyBorder="1" applyAlignment="1">
      <alignment horizontal="center"/>
    </xf>
    <xf numFmtId="0" fontId="2" fillId="2" borderId="0" xfId="0" applyFont="1" applyFill="1"/>
    <xf numFmtId="0" fontId="0" fillId="3" borderId="0" xfId="0" applyFill="1"/>
    <xf numFmtId="166" fontId="2" fillId="2" borderId="0" xfId="1" applyNumberFormat="1" applyFont="1" applyFill="1"/>
    <xf numFmtId="166" fontId="2" fillId="2" borderId="0" xfId="0" applyNumberFormat="1" applyFont="1" applyFill="1"/>
    <xf numFmtId="0" fontId="2" fillId="2" borderId="6" xfId="0" applyFont="1" applyFill="1" applyBorder="1"/>
    <xf numFmtId="166" fontId="2" fillId="2" borderId="6" xfId="0" applyNumberFormat="1" applyFont="1" applyFill="1" applyBorder="1"/>
    <xf numFmtId="166" fontId="2" fillId="2" borderId="6" xfId="1" applyNumberFormat="1" applyFont="1" applyFill="1" applyBorder="1"/>
    <xf numFmtId="16" fontId="2" fillId="2" borderId="0" xfId="0" applyNumberFormat="1" applyFont="1" applyFill="1"/>
    <xf numFmtId="0" fontId="0" fillId="0" borderId="0" xfId="0" applyAlignment="1">
      <alignment horizontal="center"/>
    </xf>
    <xf numFmtId="166" fontId="0" fillId="0" borderId="0" xfId="1" applyNumberFormat="1" applyFont="1"/>
    <xf numFmtId="0" fontId="0" fillId="5" borderId="0" xfId="0" applyFill="1"/>
    <xf numFmtId="0" fontId="0" fillId="5" borderId="0" xfId="0" applyFill="1" applyAlignment="1">
      <alignment horizontal="center"/>
    </xf>
    <xf numFmtId="166" fontId="0" fillId="5" borderId="0" xfId="1" applyNumberFormat="1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166" fontId="2" fillId="5" borderId="0" xfId="1" applyNumberFormat="1" applyFont="1" applyFill="1"/>
    <xf numFmtId="0" fontId="2" fillId="5" borderId="0" xfId="0" applyFont="1" applyFill="1" applyAlignment="1">
      <alignment horizontal="left"/>
    </xf>
    <xf numFmtId="166" fontId="2" fillId="2" borderId="0" xfId="0" applyNumberFormat="1" applyFont="1" applyFill="1" applyBorder="1"/>
    <xf numFmtId="166" fontId="0" fillId="5" borderId="0" xfId="0" applyNumberFormat="1" applyFill="1"/>
    <xf numFmtId="167" fontId="2" fillId="5" borderId="0" xfId="0" applyNumberFormat="1" applyFont="1" applyFill="1" applyAlignment="1">
      <alignment horizontal="right"/>
    </xf>
    <xf numFmtId="14" fontId="2" fillId="5" borderId="0" xfId="0" applyNumberFormat="1" applyFont="1" applyFill="1" applyAlignment="1">
      <alignment horizontal="center"/>
    </xf>
    <xf numFmtId="14" fontId="2" fillId="5" borderId="0" xfId="0" applyNumberFormat="1" applyFont="1" applyFill="1" applyAlignment="1">
      <alignment horizontal="left"/>
    </xf>
    <xf numFmtId="14" fontId="2" fillId="5" borderId="1" xfId="0" applyNumberFormat="1" applyFont="1" applyFill="1" applyBorder="1" applyAlignment="1">
      <alignment horizontal="center"/>
    </xf>
    <xf numFmtId="167" fontId="2" fillId="5" borderId="6" xfId="0" applyNumberFormat="1" applyFont="1" applyFill="1" applyBorder="1" applyAlignment="1">
      <alignment horizontal="right"/>
    </xf>
    <xf numFmtId="14" fontId="2" fillId="5" borderId="6" xfId="0" applyNumberFormat="1" applyFont="1" applyFill="1" applyBorder="1" applyAlignment="1">
      <alignment horizontal="center"/>
    </xf>
    <xf numFmtId="0" fontId="2" fillId="5" borderId="6" xfId="0" applyFont="1" applyFill="1" applyBorder="1"/>
    <xf numFmtId="14" fontId="2" fillId="5" borderId="6" xfId="0" applyNumberFormat="1" applyFont="1" applyFill="1" applyBorder="1" applyAlignment="1">
      <alignment horizontal="left"/>
    </xf>
    <xf numFmtId="14" fontId="2" fillId="5" borderId="7" xfId="0" applyNumberFormat="1" applyFont="1" applyFill="1" applyBorder="1" applyAlignment="1">
      <alignment horizontal="center"/>
    </xf>
    <xf numFmtId="20" fontId="2" fillId="5" borderId="0" xfId="0" applyNumberFormat="1" applyFont="1" applyFill="1" applyAlignment="1">
      <alignment horizontal="center"/>
    </xf>
    <xf numFmtId="14" fontId="2" fillId="5" borderId="0" xfId="0" applyNumberFormat="1" applyFont="1" applyFill="1"/>
    <xf numFmtId="20" fontId="2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7" xfId="0" applyFont="1" applyFill="1" applyBorder="1"/>
    <xf numFmtId="166" fontId="2" fillId="5" borderId="0" xfId="0" applyNumberFormat="1" applyFont="1" applyFill="1"/>
    <xf numFmtId="0" fontId="0" fillId="5" borderId="0" xfId="0" applyFill="1" applyBorder="1"/>
    <xf numFmtId="167" fontId="2" fillId="5" borderId="0" xfId="0" applyNumberFormat="1" applyFont="1" applyFill="1" applyBorder="1" applyAlignment="1">
      <alignment horizontal="right"/>
    </xf>
    <xf numFmtId="14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/>
    <xf numFmtId="14" fontId="2" fillId="5" borderId="0" xfId="0" applyNumberFormat="1" applyFont="1" applyFill="1" applyBorder="1" applyAlignment="1">
      <alignment horizontal="left"/>
    </xf>
    <xf numFmtId="20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3" borderId="0" xfId="0" applyFill="1" applyBorder="1"/>
    <xf numFmtId="166" fontId="2" fillId="2" borderId="0" xfId="1" applyNumberFormat="1" applyFont="1" applyFill="1" applyBorder="1"/>
    <xf numFmtId="16" fontId="2" fillId="2" borderId="0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14" fontId="2" fillId="5" borderId="0" xfId="0" applyNumberFormat="1" applyFont="1" applyFill="1" applyBorder="1"/>
    <xf numFmtId="166" fontId="0" fillId="5" borderId="12" xfId="1" applyNumberFormat="1" applyFont="1" applyFill="1" applyBorder="1" applyAlignment="1">
      <alignment horizontal="center"/>
    </xf>
    <xf numFmtId="166" fontId="0" fillId="5" borderId="2" xfId="1" applyNumberFormat="1" applyFont="1" applyFill="1" applyBorder="1" applyAlignment="1">
      <alignment horizontal="center"/>
    </xf>
    <xf numFmtId="0" fontId="6" fillId="5" borderId="0" xfId="0" applyFont="1" applyFill="1"/>
    <xf numFmtId="9" fontId="0" fillId="5" borderId="2" xfId="2" applyFont="1" applyFill="1" applyBorder="1" applyAlignment="1">
      <alignment horizontal="center"/>
    </xf>
    <xf numFmtId="9" fontId="0" fillId="5" borderId="2" xfId="2" applyFont="1" applyFill="1" applyBorder="1" applyAlignment="1">
      <alignment horizontal="right"/>
    </xf>
    <xf numFmtId="166" fontId="2" fillId="5" borderId="0" xfId="0" applyNumberFormat="1" applyFont="1" applyFill="1" applyAlignment="1">
      <alignment horizontal="center"/>
    </xf>
    <xf numFmtId="166" fontId="0" fillId="5" borderId="2" xfId="1" applyNumberFormat="1" applyFont="1" applyFill="1" applyBorder="1" applyAlignment="1">
      <alignment horizontal="right"/>
    </xf>
    <xf numFmtId="0" fontId="0" fillId="5" borderId="12" xfId="0" applyFill="1" applyBorder="1"/>
    <xf numFmtId="0" fontId="0" fillId="5" borderId="2" xfId="0" applyFill="1" applyBorder="1"/>
    <xf numFmtId="15" fontId="2" fillId="5" borderId="2" xfId="0" applyNumberFormat="1" applyFont="1" applyFill="1" applyBorder="1"/>
    <xf numFmtId="0" fontId="2" fillId="5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7" borderId="0" xfId="0" applyFont="1" applyFill="1" applyBorder="1"/>
    <xf numFmtId="0" fontId="0" fillId="7" borderId="7" xfId="0" applyFont="1" applyFill="1" applyBorder="1" applyAlignment="1">
      <alignment horizontal="left"/>
    </xf>
    <xf numFmtId="0" fontId="0" fillId="7" borderId="6" xfId="0" applyFont="1" applyFill="1" applyBorder="1"/>
    <xf numFmtId="0" fontId="7" fillId="8" borderId="3" xfId="0" applyFont="1" applyFill="1" applyBorder="1"/>
    <xf numFmtId="0" fontId="7" fillId="8" borderId="3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0" fontId="0" fillId="7" borderId="10" xfId="0" applyFont="1" applyFill="1" applyBorder="1" applyAlignment="1">
      <alignment horizontal="left"/>
    </xf>
    <xf numFmtId="0" fontId="4" fillId="10" borderId="0" xfId="0" applyFont="1" applyFill="1"/>
    <xf numFmtId="0" fontId="4" fillId="10" borderId="0" xfId="0" applyFont="1" applyFill="1" applyBorder="1"/>
    <xf numFmtId="0" fontId="4" fillId="10" borderId="6" xfId="0" applyFont="1" applyFill="1" applyBorder="1"/>
    <xf numFmtId="0" fontId="4" fillId="10" borderId="2" xfId="0" applyFont="1" applyFill="1" applyBorder="1"/>
    <xf numFmtId="0" fontId="4" fillId="10" borderId="8" xfId="0" applyFont="1" applyFill="1" applyBorder="1"/>
    <xf numFmtId="0" fontId="7" fillId="8" borderId="4" xfId="0" applyFont="1" applyFill="1" applyBorder="1"/>
    <xf numFmtId="168" fontId="0" fillId="0" borderId="1" xfId="0" applyNumberFormat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2" fillId="5" borderId="15" xfId="0" applyFont="1" applyFill="1" applyBorder="1"/>
    <xf numFmtId="165" fontId="0" fillId="11" borderId="0" xfId="1" applyFont="1" applyFill="1" applyBorder="1" applyAlignment="1">
      <alignment horizontal="center"/>
    </xf>
    <xf numFmtId="43" fontId="2" fillId="11" borderId="0" xfId="0" applyNumberFormat="1" applyFont="1" applyFill="1" applyBorder="1" applyAlignment="1">
      <alignment horizontal="center"/>
    </xf>
    <xf numFmtId="0" fontId="0" fillId="5" borderId="18" xfId="0" applyFill="1" applyBorder="1"/>
    <xf numFmtId="0" fontId="0" fillId="5" borderId="19" xfId="0" applyFill="1" applyBorder="1"/>
    <xf numFmtId="0" fontId="2" fillId="5" borderId="19" xfId="0" applyFont="1" applyFill="1" applyBorder="1" applyAlignment="1">
      <alignment horizontal="center"/>
    </xf>
    <xf numFmtId="0" fontId="2" fillId="5" borderId="18" xfId="0" applyFont="1" applyFill="1" applyBorder="1"/>
    <xf numFmtId="0" fontId="2" fillId="5" borderId="20" xfId="0" applyFont="1" applyFill="1" applyBorder="1" applyAlignment="1">
      <alignment horizontal="center"/>
    </xf>
    <xf numFmtId="0" fontId="4" fillId="12" borderId="21" xfId="0" applyFont="1" applyFill="1" applyBorder="1"/>
    <xf numFmtId="0" fontId="0" fillId="7" borderId="25" xfId="0" applyFill="1" applyBorder="1"/>
    <xf numFmtId="3" fontId="0" fillId="7" borderId="1" xfId="0" applyNumberFormat="1" applyFont="1" applyFill="1" applyBorder="1" applyAlignment="1">
      <alignment horizontal="left"/>
    </xf>
    <xf numFmtId="166" fontId="0" fillId="5" borderId="2" xfId="1" applyNumberFormat="1" applyFont="1" applyFill="1" applyBorder="1"/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164" fontId="3" fillId="6" borderId="8" xfId="1" applyNumberFormat="1" applyFont="1" applyFill="1" applyBorder="1" applyAlignment="1">
      <alignment horizontal="center"/>
    </xf>
    <xf numFmtId="164" fontId="3" fillId="6" borderId="14" xfId="1" applyNumberFormat="1" applyFont="1" applyFill="1" applyBorder="1" applyAlignment="1">
      <alignment horizontal="center"/>
    </xf>
    <xf numFmtId="0" fontId="0" fillId="0" borderId="18" xfId="0" applyBorder="1"/>
    <xf numFmtId="0" fontId="0" fillId="5" borderId="1" xfId="0" applyFill="1" applyBorder="1"/>
    <xf numFmtId="43" fontId="0" fillId="5" borderId="6" xfId="0" applyNumberFormat="1" applyFill="1" applyBorder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164" fontId="2" fillId="2" borderId="0" xfId="0" applyNumberFormat="1" applyFont="1" applyFill="1" applyBorder="1"/>
    <xf numFmtId="169" fontId="2" fillId="5" borderId="0" xfId="1" applyNumberFormat="1" applyFont="1" applyFill="1"/>
    <xf numFmtId="169" fontId="2" fillId="5" borderId="0" xfId="0" applyNumberFormat="1" applyFont="1" applyFill="1"/>
    <xf numFmtId="169" fontId="2" fillId="5" borderId="0" xfId="0" applyNumberFormat="1" applyFont="1" applyFill="1" applyBorder="1"/>
    <xf numFmtId="169" fontId="0" fillId="5" borderId="0" xfId="0" applyNumberFormat="1" applyFill="1"/>
    <xf numFmtId="169" fontId="2" fillId="5" borderId="6" xfId="0" applyNumberFormat="1" applyFont="1" applyFill="1" applyBorder="1"/>
    <xf numFmtId="169" fontId="2" fillId="2" borderId="0" xfId="1" applyNumberFormat="1" applyFont="1" applyFill="1"/>
    <xf numFmtId="169" fontId="2" fillId="2" borderId="0" xfId="1" applyNumberFormat="1" applyFont="1" applyFill="1" applyBorder="1"/>
    <xf numFmtId="169" fontId="0" fillId="5" borderId="0" xfId="0" applyNumberFormat="1" applyFill="1" applyBorder="1"/>
    <xf numFmtId="169" fontId="8" fillId="12" borderId="3" xfId="0" applyNumberFormat="1" applyFont="1" applyFill="1" applyBorder="1"/>
    <xf numFmtId="169" fontId="2" fillId="5" borderId="22" xfId="0" applyNumberFormat="1" applyFont="1" applyFill="1" applyBorder="1" applyAlignment="1">
      <alignment horizontal="center"/>
    </xf>
    <xf numFmtId="169" fontId="0" fillId="5" borderId="2" xfId="0" applyNumberFormat="1" applyFill="1" applyBorder="1"/>
    <xf numFmtId="169" fontId="0" fillId="5" borderId="8" xfId="0" applyNumberFormat="1" applyFill="1" applyBorder="1"/>
    <xf numFmtId="169" fontId="0" fillId="0" borderId="2" xfId="0" applyNumberFormat="1" applyBorder="1"/>
    <xf numFmtId="169" fontId="0" fillId="5" borderId="2" xfId="1" applyNumberFormat="1" applyFont="1" applyFill="1" applyBorder="1" applyAlignment="1">
      <alignment horizontal="center"/>
    </xf>
    <xf numFmtId="165" fontId="7" fillId="5" borderId="6" xfId="0" applyNumberFormat="1" applyFont="1" applyFill="1" applyBorder="1" applyAlignment="1">
      <alignment horizontal="center"/>
    </xf>
    <xf numFmtId="169" fontId="2" fillId="13" borderId="0" xfId="0" applyNumberFormat="1" applyFont="1" applyFill="1"/>
    <xf numFmtId="169" fontId="0" fillId="0" borderId="0" xfId="0" applyNumberFormat="1"/>
    <xf numFmtId="44" fontId="2" fillId="2" borderId="6" xfId="1" applyNumberFormat="1" applyFont="1" applyFill="1" applyBorder="1"/>
    <xf numFmtId="168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165" fontId="0" fillId="0" borderId="0" xfId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8" fontId="0" fillId="0" borderId="0" xfId="0" applyNumberFormat="1" applyBorder="1" applyAlignment="1">
      <alignment horizontal="center"/>
    </xf>
    <xf numFmtId="166" fontId="11" fillId="0" borderId="0" xfId="0" applyNumberFormat="1" applyFont="1" applyAlignment="1">
      <alignment horizontal="left"/>
    </xf>
    <xf numFmtId="166" fontId="0" fillId="0" borderId="0" xfId="0" applyNumberFormat="1" applyBorder="1"/>
    <xf numFmtId="0" fontId="0" fillId="7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1" fontId="0" fillId="5" borderId="0" xfId="0" applyNumberFormat="1" applyFill="1"/>
    <xf numFmtId="166" fontId="0" fillId="14" borderId="0" xfId="0" applyNumberFormat="1" applyFill="1"/>
    <xf numFmtId="0" fontId="0" fillId="7" borderId="1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7" fillId="9" borderId="2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/>
    </xf>
    <xf numFmtId="0" fontId="3" fillId="7" borderId="23" xfId="0" applyFont="1" applyFill="1" applyBorder="1" applyAlignment="1">
      <alignment horizontal="left"/>
    </xf>
    <xf numFmtId="0" fontId="3" fillId="7" borderId="24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0" fillId="7" borderId="11" xfId="0" applyFont="1" applyFill="1" applyBorder="1" applyAlignment="1">
      <alignment horizontal="left"/>
    </xf>
    <xf numFmtId="0" fontId="0" fillId="7" borderId="9" xfId="0" applyFont="1" applyFill="1" applyBorder="1" applyAlignment="1">
      <alignment horizontal="left"/>
    </xf>
    <xf numFmtId="0" fontId="7" fillId="9" borderId="7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left"/>
    </xf>
    <xf numFmtId="0" fontId="7" fillId="8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7" fillId="9" borderId="13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10" fontId="10" fillId="5" borderId="26" xfId="2" applyNumberFormat="1" applyFont="1" applyFill="1" applyBorder="1" applyAlignment="1">
      <alignment horizontal="center" vertical="center"/>
    </xf>
    <xf numFmtId="10" fontId="10" fillId="5" borderId="22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oSpencer%201/Desktop/LeoSpencer/Con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Y:/SP01_Share5/lmm_mesa/CONTAS/Calculadora%20NTN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s"/>
      <sheetName val="Trades Bolsa"/>
      <sheetName val="Feriados"/>
      <sheetName val="Fundo Imob"/>
      <sheetName val="parc apto BR"/>
      <sheetName val="parc apto BR (2)"/>
      <sheetName val="parc apto PTL"/>
      <sheetName val="Cash Out Prev"/>
      <sheetName val="Ss"/>
      <sheetName val="Total Comp"/>
      <sheetName val="Emprestimos- dividas"/>
      <sheetName val="Lista Amigos"/>
      <sheetName val="friends"/>
      <sheetName val="Quadro"/>
      <sheetName val="Thiago - Tati"/>
      <sheetName val="Sheet1"/>
      <sheetName val="CDI Historico"/>
      <sheetName val="apto PTL"/>
      <sheetName val="Aposentadoria"/>
    </sheetNames>
    <sheetDataSet>
      <sheetData sheetId="0">
        <row r="3">
          <cell r="E3">
            <v>3.91</v>
          </cell>
        </row>
        <row r="4">
          <cell r="E4">
            <v>4.38</v>
          </cell>
        </row>
      </sheetData>
      <sheetData sheetId="1"/>
      <sheetData sheetId="2">
        <row r="1">
          <cell r="I1">
            <v>36948</v>
          </cell>
        </row>
        <row r="2">
          <cell r="I2">
            <v>36949</v>
          </cell>
        </row>
        <row r="3">
          <cell r="I3">
            <v>36994</v>
          </cell>
        </row>
        <row r="4">
          <cell r="I4">
            <v>36994</v>
          </cell>
        </row>
        <row r="5">
          <cell r="I5">
            <v>37002</v>
          </cell>
        </row>
        <row r="6">
          <cell r="I6">
            <v>37012</v>
          </cell>
        </row>
        <row r="7">
          <cell r="I7">
            <v>37056</v>
          </cell>
        </row>
        <row r="8">
          <cell r="I8">
            <v>37141</v>
          </cell>
        </row>
        <row r="9">
          <cell r="I9">
            <v>37176</v>
          </cell>
        </row>
        <row r="10">
          <cell r="I10">
            <v>37197</v>
          </cell>
        </row>
        <row r="11">
          <cell r="I11">
            <v>37210</v>
          </cell>
        </row>
        <row r="12">
          <cell r="I12">
            <v>37250</v>
          </cell>
        </row>
        <row r="13">
          <cell r="I13">
            <v>37257</v>
          </cell>
        </row>
        <row r="14">
          <cell r="I14">
            <v>37298</v>
          </cell>
        </row>
        <row r="15">
          <cell r="I15">
            <v>37299</v>
          </cell>
        </row>
        <row r="16">
          <cell r="I16">
            <v>37344</v>
          </cell>
        </row>
        <row r="17">
          <cell r="I17">
            <v>37367</v>
          </cell>
        </row>
        <row r="18">
          <cell r="I18">
            <v>37377</v>
          </cell>
        </row>
        <row r="19">
          <cell r="I19">
            <v>37406</v>
          </cell>
        </row>
        <row r="20">
          <cell r="I20">
            <v>37506</v>
          </cell>
        </row>
        <row r="21">
          <cell r="I21">
            <v>37541</v>
          </cell>
        </row>
        <row r="22">
          <cell r="I22">
            <v>37562</v>
          </cell>
        </row>
        <row r="23">
          <cell r="I23">
            <v>37575</v>
          </cell>
        </row>
        <row r="24">
          <cell r="I24">
            <v>37615</v>
          </cell>
        </row>
        <row r="25">
          <cell r="I25">
            <v>37622</v>
          </cell>
        </row>
        <row r="26">
          <cell r="I26">
            <v>37683</v>
          </cell>
        </row>
        <row r="27">
          <cell r="I27">
            <v>37683</v>
          </cell>
        </row>
        <row r="28">
          <cell r="I28">
            <v>37729</v>
          </cell>
        </row>
        <row r="29">
          <cell r="I29">
            <v>37732</v>
          </cell>
        </row>
        <row r="30">
          <cell r="I30">
            <v>37742</v>
          </cell>
        </row>
        <row r="31">
          <cell r="I31">
            <v>37791</v>
          </cell>
        </row>
        <row r="32">
          <cell r="I32">
            <v>37871</v>
          </cell>
        </row>
        <row r="33">
          <cell r="I33">
            <v>37906</v>
          </cell>
        </row>
        <row r="34">
          <cell r="I34">
            <v>37927</v>
          </cell>
        </row>
        <row r="35">
          <cell r="I35">
            <v>37940</v>
          </cell>
        </row>
        <row r="36">
          <cell r="I36">
            <v>37980</v>
          </cell>
        </row>
        <row r="37">
          <cell r="I37">
            <v>37987</v>
          </cell>
        </row>
        <row r="38">
          <cell r="I38">
            <v>38040</v>
          </cell>
        </row>
        <row r="39">
          <cell r="I39">
            <v>38041</v>
          </cell>
        </row>
        <row r="40">
          <cell r="I40">
            <v>38086</v>
          </cell>
        </row>
        <row r="41">
          <cell r="I41">
            <v>38098</v>
          </cell>
        </row>
        <row r="42">
          <cell r="I42">
            <v>38108</v>
          </cell>
        </row>
        <row r="43">
          <cell r="I43">
            <v>38148</v>
          </cell>
        </row>
        <row r="44">
          <cell r="I44">
            <v>38237</v>
          </cell>
        </row>
        <row r="45">
          <cell r="I45">
            <v>38272</v>
          </cell>
        </row>
        <row r="46">
          <cell r="I46">
            <v>38293</v>
          </cell>
        </row>
        <row r="47">
          <cell r="I47">
            <v>38306</v>
          </cell>
        </row>
        <row r="48">
          <cell r="I48">
            <v>38346</v>
          </cell>
        </row>
        <row r="49">
          <cell r="I49">
            <v>38353</v>
          </cell>
        </row>
        <row r="50">
          <cell r="I50">
            <v>38390</v>
          </cell>
        </row>
        <row r="51">
          <cell r="I51">
            <v>38391</v>
          </cell>
        </row>
        <row r="52">
          <cell r="I52">
            <v>38436</v>
          </cell>
        </row>
        <row r="53">
          <cell r="I53">
            <v>38463</v>
          </cell>
        </row>
        <row r="54">
          <cell r="I54">
            <v>38473</v>
          </cell>
        </row>
        <row r="55">
          <cell r="I55">
            <v>38498</v>
          </cell>
        </row>
        <row r="56">
          <cell r="I56">
            <v>38602</v>
          </cell>
        </row>
        <row r="57">
          <cell r="I57">
            <v>38637</v>
          </cell>
        </row>
        <row r="58">
          <cell r="I58">
            <v>38658</v>
          </cell>
        </row>
        <row r="59">
          <cell r="I59">
            <v>38671</v>
          </cell>
        </row>
        <row r="60">
          <cell r="I60">
            <v>38711</v>
          </cell>
        </row>
        <row r="61">
          <cell r="I61">
            <v>38718</v>
          </cell>
        </row>
        <row r="62">
          <cell r="I62">
            <v>38775</v>
          </cell>
        </row>
        <row r="63">
          <cell r="I63">
            <v>38776</v>
          </cell>
        </row>
        <row r="64">
          <cell r="I64">
            <v>38821</v>
          </cell>
        </row>
        <row r="65">
          <cell r="I65">
            <v>38828</v>
          </cell>
        </row>
        <row r="66">
          <cell r="I66">
            <v>38838</v>
          </cell>
        </row>
        <row r="67">
          <cell r="I67">
            <v>38883</v>
          </cell>
        </row>
        <row r="68">
          <cell r="I68">
            <v>38967</v>
          </cell>
        </row>
        <row r="69">
          <cell r="I69">
            <v>39002</v>
          </cell>
        </row>
        <row r="70">
          <cell r="I70">
            <v>39023</v>
          </cell>
        </row>
        <row r="71">
          <cell r="I71">
            <v>39036</v>
          </cell>
        </row>
        <row r="72">
          <cell r="I72">
            <v>39076</v>
          </cell>
        </row>
        <row r="73">
          <cell r="I73">
            <v>39083</v>
          </cell>
        </row>
        <row r="74">
          <cell r="I74">
            <v>39132</v>
          </cell>
        </row>
        <row r="75">
          <cell r="I75">
            <v>39133</v>
          </cell>
        </row>
        <row r="76">
          <cell r="I76">
            <v>39178</v>
          </cell>
        </row>
        <row r="77">
          <cell r="I77">
            <v>39193</v>
          </cell>
        </row>
        <row r="78">
          <cell r="I78">
            <v>39203</v>
          </cell>
        </row>
        <row r="79">
          <cell r="I79">
            <v>39240</v>
          </cell>
        </row>
        <row r="80">
          <cell r="I80">
            <v>39332</v>
          </cell>
        </row>
        <row r="81">
          <cell r="I81">
            <v>39367</v>
          </cell>
        </row>
        <row r="82">
          <cell r="I82">
            <v>39388</v>
          </cell>
        </row>
        <row r="83">
          <cell r="I83">
            <v>39401</v>
          </cell>
        </row>
        <row r="84">
          <cell r="I84">
            <v>39441</v>
          </cell>
        </row>
        <row r="85">
          <cell r="I85">
            <v>39448</v>
          </cell>
        </row>
        <row r="86">
          <cell r="I86">
            <v>39482</v>
          </cell>
        </row>
        <row r="87">
          <cell r="I87">
            <v>39483</v>
          </cell>
        </row>
        <row r="88">
          <cell r="I88">
            <v>39528</v>
          </cell>
        </row>
        <row r="89">
          <cell r="I89">
            <v>39559</v>
          </cell>
        </row>
        <row r="90">
          <cell r="I90">
            <v>39569</v>
          </cell>
        </row>
        <row r="91">
          <cell r="I91">
            <v>39590</v>
          </cell>
        </row>
        <row r="92">
          <cell r="I92">
            <v>39698</v>
          </cell>
        </row>
        <row r="93">
          <cell r="I93">
            <v>39733</v>
          </cell>
        </row>
        <row r="94">
          <cell r="I94">
            <v>39754</v>
          </cell>
        </row>
        <row r="95">
          <cell r="I95">
            <v>39767</v>
          </cell>
        </row>
        <row r="96">
          <cell r="I96">
            <v>39807</v>
          </cell>
        </row>
        <row r="97">
          <cell r="I97">
            <v>39814</v>
          </cell>
        </row>
        <row r="98">
          <cell r="I98">
            <v>39867</v>
          </cell>
        </row>
        <row r="99">
          <cell r="I99">
            <v>39868</v>
          </cell>
        </row>
        <row r="100">
          <cell r="I100">
            <v>39913</v>
          </cell>
        </row>
        <row r="101">
          <cell r="I101">
            <v>39924</v>
          </cell>
        </row>
        <row r="102">
          <cell r="I102">
            <v>39934</v>
          </cell>
        </row>
        <row r="103">
          <cell r="I103">
            <v>39975</v>
          </cell>
        </row>
        <row r="104">
          <cell r="I104">
            <v>40063</v>
          </cell>
        </row>
        <row r="105">
          <cell r="I105">
            <v>40098</v>
          </cell>
        </row>
        <row r="106">
          <cell r="I106">
            <v>40119</v>
          </cell>
        </row>
        <row r="107">
          <cell r="I107">
            <v>40132</v>
          </cell>
        </row>
        <row r="108">
          <cell r="I108">
            <v>40172</v>
          </cell>
        </row>
        <row r="109">
          <cell r="I109">
            <v>40179</v>
          </cell>
        </row>
        <row r="110">
          <cell r="I110">
            <v>40224</v>
          </cell>
        </row>
        <row r="111">
          <cell r="I111">
            <v>40225</v>
          </cell>
        </row>
        <row r="112">
          <cell r="I112">
            <v>40270</v>
          </cell>
        </row>
        <row r="113">
          <cell r="I113">
            <v>40289</v>
          </cell>
        </row>
        <row r="114">
          <cell r="I114">
            <v>40299</v>
          </cell>
        </row>
        <row r="115">
          <cell r="I115">
            <v>40332</v>
          </cell>
        </row>
        <row r="116">
          <cell r="I116">
            <v>40428</v>
          </cell>
        </row>
        <row r="117">
          <cell r="I117">
            <v>40463</v>
          </cell>
        </row>
        <row r="118">
          <cell r="I118">
            <v>40484</v>
          </cell>
        </row>
        <row r="119">
          <cell r="I119">
            <v>40497</v>
          </cell>
        </row>
        <row r="120">
          <cell r="I120">
            <v>40537</v>
          </cell>
        </row>
        <row r="121">
          <cell r="I121">
            <v>40544</v>
          </cell>
        </row>
        <row r="122">
          <cell r="I122">
            <v>40609</v>
          </cell>
        </row>
        <row r="123">
          <cell r="I123">
            <v>40610</v>
          </cell>
        </row>
        <row r="124">
          <cell r="I124">
            <v>40654</v>
          </cell>
        </row>
        <row r="125">
          <cell r="I125">
            <v>40655</v>
          </cell>
        </row>
        <row r="126">
          <cell r="I126">
            <v>40664</v>
          </cell>
        </row>
        <row r="127">
          <cell r="I127">
            <v>40717</v>
          </cell>
        </row>
        <row r="128">
          <cell r="I128">
            <v>40793</v>
          </cell>
        </row>
        <row r="129">
          <cell r="I129">
            <v>40828</v>
          </cell>
        </row>
        <row r="130">
          <cell r="I130">
            <v>40849</v>
          </cell>
        </row>
        <row r="131">
          <cell r="I131">
            <v>40862</v>
          </cell>
        </row>
        <row r="132">
          <cell r="I132">
            <v>40902</v>
          </cell>
        </row>
        <row r="133">
          <cell r="I133">
            <v>40909</v>
          </cell>
        </row>
        <row r="134">
          <cell r="I134">
            <v>40959</v>
          </cell>
        </row>
        <row r="135">
          <cell r="I135">
            <v>40960</v>
          </cell>
        </row>
        <row r="136">
          <cell r="I136">
            <v>41005</v>
          </cell>
        </row>
        <row r="137">
          <cell r="I137">
            <v>41020</v>
          </cell>
        </row>
        <row r="138">
          <cell r="I138">
            <v>41030</v>
          </cell>
        </row>
        <row r="139">
          <cell r="I139">
            <v>41067</v>
          </cell>
        </row>
        <row r="140">
          <cell r="I140">
            <v>41159</v>
          </cell>
        </row>
        <row r="141">
          <cell r="I141">
            <v>41194</v>
          </cell>
        </row>
        <row r="142">
          <cell r="I142">
            <v>41215</v>
          </cell>
        </row>
        <row r="143">
          <cell r="I143">
            <v>41228</v>
          </cell>
        </row>
        <row r="144">
          <cell r="I144">
            <v>41268</v>
          </cell>
        </row>
        <row r="145">
          <cell r="I145">
            <v>41275</v>
          </cell>
        </row>
        <row r="146">
          <cell r="I146">
            <v>41316</v>
          </cell>
        </row>
        <row r="147">
          <cell r="I147">
            <v>41317</v>
          </cell>
        </row>
        <row r="148">
          <cell r="I148">
            <v>41362</v>
          </cell>
        </row>
        <row r="149">
          <cell r="I149">
            <v>41385</v>
          </cell>
        </row>
        <row r="150">
          <cell r="I150">
            <v>41395</v>
          </cell>
        </row>
        <row r="151">
          <cell r="I151">
            <v>41424</v>
          </cell>
        </row>
        <row r="152">
          <cell r="I152">
            <v>41524</v>
          </cell>
        </row>
        <row r="153">
          <cell r="I153">
            <v>41559</v>
          </cell>
        </row>
        <row r="154">
          <cell r="I154">
            <v>41580</v>
          </cell>
        </row>
        <row r="155">
          <cell r="I155">
            <v>41593</v>
          </cell>
        </row>
        <row r="156">
          <cell r="I156">
            <v>41633</v>
          </cell>
        </row>
        <row r="157">
          <cell r="I157">
            <v>41640</v>
          </cell>
        </row>
        <row r="158">
          <cell r="I158">
            <v>41701</v>
          </cell>
        </row>
        <row r="159">
          <cell r="I159">
            <v>41702</v>
          </cell>
        </row>
        <row r="160">
          <cell r="I160">
            <v>41747</v>
          </cell>
        </row>
        <row r="161">
          <cell r="I161">
            <v>41750</v>
          </cell>
        </row>
        <row r="162">
          <cell r="I162">
            <v>41760</v>
          </cell>
        </row>
        <row r="163">
          <cell r="I163">
            <v>41809</v>
          </cell>
        </row>
        <row r="164">
          <cell r="I164">
            <v>41889</v>
          </cell>
        </row>
        <row r="165">
          <cell r="I165">
            <v>41924</v>
          </cell>
        </row>
        <row r="166">
          <cell r="I166">
            <v>41945</v>
          </cell>
        </row>
        <row r="167">
          <cell r="I167">
            <v>41958</v>
          </cell>
        </row>
        <row r="168">
          <cell r="I168">
            <v>41998</v>
          </cell>
        </row>
        <row r="169">
          <cell r="I169">
            <v>42005</v>
          </cell>
        </row>
        <row r="170">
          <cell r="I170">
            <v>42051</v>
          </cell>
        </row>
        <row r="171">
          <cell r="I171">
            <v>42052</v>
          </cell>
        </row>
        <row r="172">
          <cell r="I172">
            <v>42097</v>
          </cell>
        </row>
        <row r="173">
          <cell r="I173">
            <v>42115</v>
          </cell>
        </row>
        <row r="174">
          <cell r="I174">
            <v>42125</v>
          </cell>
        </row>
        <row r="175">
          <cell r="I175">
            <v>42159</v>
          </cell>
        </row>
        <row r="176">
          <cell r="I176">
            <v>42254</v>
          </cell>
        </row>
        <row r="177">
          <cell r="I177">
            <v>42289</v>
          </cell>
        </row>
        <row r="178">
          <cell r="I178">
            <v>42310</v>
          </cell>
        </row>
        <row r="179">
          <cell r="I179">
            <v>42323</v>
          </cell>
        </row>
        <row r="180">
          <cell r="I180">
            <v>42363</v>
          </cell>
        </row>
        <row r="181">
          <cell r="I181">
            <v>42370</v>
          </cell>
        </row>
        <row r="182">
          <cell r="I182">
            <v>42408</v>
          </cell>
        </row>
        <row r="183">
          <cell r="I183">
            <v>42409</v>
          </cell>
        </row>
        <row r="184">
          <cell r="I184">
            <v>42454</v>
          </cell>
        </row>
        <row r="185">
          <cell r="I185">
            <v>42481</v>
          </cell>
        </row>
        <row r="186">
          <cell r="I186">
            <v>42491</v>
          </cell>
        </row>
        <row r="187">
          <cell r="I187">
            <v>42516</v>
          </cell>
        </row>
        <row r="188">
          <cell r="I188">
            <v>42620</v>
          </cell>
        </row>
        <row r="189">
          <cell r="I189">
            <v>42655</v>
          </cell>
        </row>
        <row r="190">
          <cell r="I190">
            <v>42676</v>
          </cell>
        </row>
        <row r="191">
          <cell r="I191">
            <v>42689</v>
          </cell>
        </row>
        <row r="192">
          <cell r="I192">
            <v>42729</v>
          </cell>
        </row>
        <row r="193">
          <cell r="I193">
            <v>42736</v>
          </cell>
        </row>
        <row r="194">
          <cell r="I194">
            <v>42793</v>
          </cell>
        </row>
        <row r="195">
          <cell r="I195">
            <v>42794</v>
          </cell>
        </row>
        <row r="196">
          <cell r="I196">
            <v>42839</v>
          </cell>
        </row>
        <row r="197">
          <cell r="I197">
            <v>42846</v>
          </cell>
        </row>
        <row r="198">
          <cell r="I198">
            <v>42856</v>
          </cell>
        </row>
        <row r="199">
          <cell r="I199">
            <v>42901</v>
          </cell>
        </row>
        <row r="200">
          <cell r="I200">
            <v>42985</v>
          </cell>
        </row>
        <row r="201">
          <cell r="I201">
            <v>43020</v>
          </cell>
        </row>
        <row r="202">
          <cell r="I202">
            <v>43041</v>
          </cell>
        </row>
        <row r="203">
          <cell r="I203">
            <v>43054</v>
          </cell>
        </row>
        <row r="204">
          <cell r="I204">
            <v>43094</v>
          </cell>
        </row>
        <row r="205">
          <cell r="I205">
            <v>43101</v>
          </cell>
        </row>
        <row r="206">
          <cell r="I206">
            <v>43143</v>
          </cell>
        </row>
        <row r="207">
          <cell r="I207">
            <v>43144</v>
          </cell>
        </row>
        <row r="208">
          <cell r="I208">
            <v>43189</v>
          </cell>
        </row>
        <row r="209">
          <cell r="I209">
            <v>43211</v>
          </cell>
        </row>
        <row r="210">
          <cell r="I210">
            <v>43221</v>
          </cell>
        </row>
        <row r="211">
          <cell r="I211">
            <v>43251</v>
          </cell>
        </row>
        <row r="212">
          <cell r="I212">
            <v>43350</v>
          </cell>
        </row>
        <row r="213">
          <cell r="I213">
            <v>43385</v>
          </cell>
        </row>
        <row r="214">
          <cell r="I214">
            <v>43406</v>
          </cell>
        </row>
        <row r="215">
          <cell r="I215">
            <v>43419</v>
          </cell>
        </row>
        <row r="216">
          <cell r="I216">
            <v>43459</v>
          </cell>
        </row>
        <row r="217">
          <cell r="I217">
            <v>43466</v>
          </cell>
        </row>
        <row r="218">
          <cell r="I218">
            <v>43528</v>
          </cell>
        </row>
        <row r="219">
          <cell r="I219">
            <v>43529</v>
          </cell>
        </row>
        <row r="220">
          <cell r="I220">
            <v>43574</v>
          </cell>
        </row>
        <row r="221">
          <cell r="I221">
            <v>43576</v>
          </cell>
        </row>
        <row r="222">
          <cell r="I222">
            <v>43586</v>
          </cell>
        </row>
        <row r="223">
          <cell r="I223">
            <v>43636</v>
          </cell>
        </row>
        <row r="224">
          <cell r="I224">
            <v>43715</v>
          </cell>
        </row>
        <row r="225">
          <cell r="I225">
            <v>43750</v>
          </cell>
        </row>
        <row r="226">
          <cell r="I226">
            <v>43771</v>
          </cell>
        </row>
        <row r="227">
          <cell r="I227">
            <v>43784</v>
          </cell>
        </row>
        <row r="228">
          <cell r="I228">
            <v>43824</v>
          </cell>
        </row>
        <row r="229">
          <cell r="I229">
            <v>43831</v>
          </cell>
        </row>
        <row r="230">
          <cell r="I230">
            <v>43885</v>
          </cell>
        </row>
        <row r="231">
          <cell r="I231">
            <v>43886</v>
          </cell>
        </row>
        <row r="232">
          <cell r="I232">
            <v>43931</v>
          </cell>
        </row>
        <row r="233">
          <cell r="I233">
            <v>43942</v>
          </cell>
        </row>
        <row r="234">
          <cell r="I234">
            <v>43952</v>
          </cell>
        </row>
        <row r="235">
          <cell r="I235">
            <v>43993</v>
          </cell>
        </row>
        <row r="236">
          <cell r="I236">
            <v>44081</v>
          </cell>
        </row>
        <row r="237">
          <cell r="I237">
            <v>44116</v>
          </cell>
        </row>
        <row r="238">
          <cell r="I238">
            <v>44137</v>
          </cell>
        </row>
        <row r="239">
          <cell r="I239">
            <v>44150</v>
          </cell>
        </row>
        <row r="240">
          <cell r="I240">
            <v>44190</v>
          </cell>
        </row>
        <row r="241">
          <cell r="I241">
            <v>44197</v>
          </cell>
        </row>
        <row r="242">
          <cell r="I242">
            <v>44242</v>
          </cell>
        </row>
        <row r="243">
          <cell r="I243">
            <v>44243</v>
          </cell>
        </row>
        <row r="244">
          <cell r="I244">
            <v>44288</v>
          </cell>
        </row>
        <row r="245">
          <cell r="I245">
            <v>44307</v>
          </cell>
        </row>
        <row r="246">
          <cell r="I246">
            <v>44317</v>
          </cell>
        </row>
        <row r="247">
          <cell r="I247">
            <v>44350</v>
          </cell>
        </row>
        <row r="248">
          <cell r="I248">
            <v>44446</v>
          </cell>
        </row>
        <row r="249">
          <cell r="I249">
            <v>44481</v>
          </cell>
        </row>
        <row r="250">
          <cell r="I250">
            <v>44502</v>
          </cell>
        </row>
        <row r="251">
          <cell r="I251">
            <v>44515</v>
          </cell>
        </row>
        <row r="252">
          <cell r="I252">
            <v>44555</v>
          </cell>
        </row>
        <row r="253">
          <cell r="I253">
            <v>44562</v>
          </cell>
        </row>
        <row r="254">
          <cell r="I254">
            <v>44620</v>
          </cell>
        </row>
        <row r="255">
          <cell r="I255">
            <v>44621</v>
          </cell>
        </row>
        <row r="256">
          <cell r="I256">
            <v>44666</v>
          </cell>
        </row>
        <row r="257">
          <cell r="I257">
            <v>44672</v>
          </cell>
        </row>
        <row r="258">
          <cell r="I258">
            <v>44682</v>
          </cell>
        </row>
        <row r="259">
          <cell r="I259">
            <v>44728</v>
          </cell>
        </row>
        <row r="260">
          <cell r="I260">
            <v>44811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dora NTNF"/>
      <sheetName val="Input Help"/>
      <sheetName val="Feriados"/>
    </sheetNames>
    <sheetDataSet>
      <sheetData sheetId="0" refreshError="1"/>
      <sheetData sheetId="1" refreshError="1"/>
      <sheetData sheetId="2">
        <row r="1">
          <cell r="A1">
            <v>38390</v>
          </cell>
        </row>
        <row r="2">
          <cell r="A2">
            <v>38391</v>
          </cell>
        </row>
        <row r="3">
          <cell r="A3">
            <v>38436</v>
          </cell>
        </row>
        <row r="4">
          <cell r="A4">
            <v>38463</v>
          </cell>
        </row>
        <row r="5">
          <cell r="A5">
            <v>38473</v>
          </cell>
        </row>
        <row r="6">
          <cell r="A6">
            <v>38498</v>
          </cell>
        </row>
        <row r="7">
          <cell r="A7">
            <v>38602</v>
          </cell>
        </row>
        <row r="8">
          <cell r="A8">
            <v>38637</v>
          </cell>
        </row>
        <row r="9">
          <cell r="A9">
            <v>38658</v>
          </cell>
        </row>
        <row r="10">
          <cell r="A10">
            <v>38671</v>
          </cell>
        </row>
        <row r="11">
          <cell r="A11">
            <v>38711</v>
          </cell>
        </row>
        <row r="12">
          <cell r="A12">
            <v>38718</v>
          </cell>
        </row>
        <row r="13">
          <cell r="A13">
            <v>38775</v>
          </cell>
        </row>
        <row r="14">
          <cell r="A14">
            <v>38776</v>
          </cell>
        </row>
        <row r="15">
          <cell r="A15">
            <v>38821</v>
          </cell>
        </row>
        <row r="16">
          <cell r="A16">
            <v>38828</v>
          </cell>
        </row>
        <row r="17">
          <cell r="A17">
            <v>38838</v>
          </cell>
        </row>
        <row r="18">
          <cell r="A18">
            <v>38883</v>
          </cell>
        </row>
        <row r="19">
          <cell r="A19">
            <v>38967</v>
          </cell>
        </row>
        <row r="20">
          <cell r="A20">
            <v>39002</v>
          </cell>
        </row>
        <row r="21">
          <cell r="A21">
            <v>39023</v>
          </cell>
        </row>
        <row r="22">
          <cell r="A22">
            <v>39036</v>
          </cell>
        </row>
        <row r="23">
          <cell r="A23">
            <v>39076</v>
          </cell>
        </row>
        <row r="24">
          <cell r="A24">
            <v>39083</v>
          </cell>
        </row>
        <row r="25">
          <cell r="A25">
            <v>39132</v>
          </cell>
        </row>
        <row r="26">
          <cell r="A26">
            <v>39133</v>
          </cell>
        </row>
        <row r="27">
          <cell r="A27">
            <v>39178</v>
          </cell>
        </row>
        <row r="28">
          <cell r="A28">
            <v>39193</v>
          </cell>
        </row>
        <row r="29">
          <cell r="A29">
            <v>39203</v>
          </cell>
        </row>
        <row r="30">
          <cell r="A30">
            <v>39240</v>
          </cell>
        </row>
        <row r="31">
          <cell r="A31">
            <v>39332</v>
          </cell>
        </row>
        <row r="32">
          <cell r="A32">
            <v>39367</v>
          </cell>
        </row>
        <row r="33">
          <cell r="A33">
            <v>39388</v>
          </cell>
        </row>
        <row r="34">
          <cell r="A34">
            <v>39401</v>
          </cell>
        </row>
        <row r="35">
          <cell r="A35">
            <v>39441</v>
          </cell>
        </row>
        <row r="36">
          <cell r="A36">
            <v>39448</v>
          </cell>
        </row>
        <row r="37">
          <cell r="A37">
            <v>39482</v>
          </cell>
        </row>
        <row r="38">
          <cell r="A38">
            <v>39483</v>
          </cell>
        </row>
        <row r="39">
          <cell r="A39">
            <v>39528</v>
          </cell>
        </row>
        <row r="40">
          <cell r="A40">
            <v>39559</v>
          </cell>
        </row>
        <row r="41">
          <cell r="A41">
            <v>39569</v>
          </cell>
        </row>
        <row r="42">
          <cell r="A42">
            <v>39590</v>
          </cell>
        </row>
        <row r="43">
          <cell r="A43">
            <v>39698</v>
          </cell>
        </row>
        <row r="44">
          <cell r="A44">
            <v>39733</v>
          </cell>
        </row>
        <row r="45">
          <cell r="A45">
            <v>39754</v>
          </cell>
        </row>
        <row r="46">
          <cell r="A46">
            <v>39767</v>
          </cell>
        </row>
        <row r="47">
          <cell r="A47">
            <v>39807</v>
          </cell>
        </row>
        <row r="48">
          <cell r="A48">
            <v>39814</v>
          </cell>
        </row>
        <row r="49">
          <cell r="A49">
            <v>39867</v>
          </cell>
        </row>
        <row r="50">
          <cell r="A50">
            <v>39868</v>
          </cell>
        </row>
        <row r="51">
          <cell r="A51">
            <v>39913</v>
          </cell>
        </row>
        <row r="52">
          <cell r="A52">
            <v>39924</v>
          </cell>
        </row>
        <row r="53">
          <cell r="A53">
            <v>39934</v>
          </cell>
        </row>
        <row r="54">
          <cell r="A54">
            <v>39975</v>
          </cell>
        </row>
        <row r="55">
          <cell r="A55">
            <v>40063</v>
          </cell>
        </row>
        <row r="56">
          <cell r="A56">
            <v>40098</v>
          </cell>
        </row>
        <row r="57">
          <cell r="A57">
            <v>40119</v>
          </cell>
        </row>
        <row r="58">
          <cell r="A58">
            <v>40132</v>
          </cell>
        </row>
        <row r="59">
          <cell r="A59">
            <v>40172</v>
          </cell>
        </row>
        <row r="60">
          <cell r="A60">
            <v>40179</v>
          </cell>
        </row>
        <row r="61">
          <cell r="A61">
            <v>40224</v>
          </cell>
        </row>
        <row r="62">
          <cell r="A62">
            <v>40225</v>
          </cell>
        </row>
        <row r="63">
          <cell r="A63">
            <v>40270</v>
          </cell>
        </row>
        <row r="64">
          <cell r="A64">
            <v>40289</v>
          </cell>
        </row>
        <row r="65">
          <cell r="A65">
            <v>40299</v>
          </cell>
        </row>
        <row r="66">
          <cell r="A66">
            <v>40332</v>
          </cell>
        </row>
        <row r="67">
          <cell r="A67">
            <v>40428</v>
          </cell>
        </row>
        <row r="68">
          <cell r="A68">
            <v>40454</v>
          </cell>
        </row>
        <row r="69">
          <cell r="A69">
            <v>40463</v>
          </cell>
        </row>
        <row r="70">
          <cell r="A70">
            <v>40484</v>
          </cell>
        </row>
        <row r="71">
          <cell r="A71">
            <v>40497</v>
          </cell>
        </row>
        <row r="72">
          <cell r="A72">
            <v>40537</v>
          </cell>
        </row>
        <row r="73">
          <cell r="A73">
            <v>40544</v>
          </cell>
        </row>
        <row r="74">
          <cell r="A74">
            <v>40609</v>
          </cell>
        </row>
        <row r="75">
          <cell r="A75">
            <v>40610</v>
          </cell>
        </row>
        <row r="76">
          <cell r="A76">
            <v>40654</v>
          </cell>
        </row>
        <row r="77">
          <cell r="A77">
            <v>40655</v>
          </cell>
        </row>
        <row r="78">
          <cell r="A78">
            <v>40664</v>
          </cell>
        </row>
        <row r="79">
          <cell r="A79">
            <v>40717</v>
          </cell>
        </row>
        <row r="80">
          <cell r="A80">
            <v>40793</v>
          </cell>
        </row>
        <row r="81">
          <cell r="A81">
            <v>40828</v>
          </cell>
        </row>
        <row r="82">
          <cell r="A82">
            <v>40849</v>
          </cell>
        </row>
        <row r="83">
          <cell r="A83">
            <v>40862</v>
          </cell>
        </row>
        <row r="84">
          <cell r="A84">
            <v>40902</v>
          </cell>
        </row>
        <row r="85">
          <cell r="A85">
            <v>40909</v>
          </cell>
        </row>
        <row r="86">
          <cell r="A86">
            <v>40959</v>
          </cell>
        </row>
        <row r="87">
          <cell r="A87">
            <v>40960</v>
          </cell>
        </row>
        <row r="88">
          <cell r="A88">
            <v>41005</v>
          </cell>
        </row>
        <row r="89">
          <cell r="A89">
            <v>41020</v>
          </cell>
        </row>
        <row r="90">
          <cell r="A90">
            <v>41030</v>
          </cell>
        </row>
        <row r="91">
          <cell r="A91">
            <v>41067</v>
          </cell>
        </row>
        <row r="92">
          <cell r="A92">
            <v>41159</v>
          </cell>
        </row>
        <row r="93">
          <cell r="A93">
            <v>41194</v>
          </cell>
        </row>
        <row r="94">
          <cell r="A94">
            <v>41215</v>
          </cell>
        </row>
        <row r="95">
          <cell r="A95">
            <v>41228</v>
          </cell>
        </row>
        <row r="96">
          <cell r="A96">
            <v>41268</v>
          </cell>
        </row>
        <row r="97">
          <cell r="A97">
            <v>41275</v>
          </cell>
        </row>
        <row r="98">
          <cell r="A98">
            <v>41316</v>
          </cell>
        </row>
        <row r="99">
          <cell r="A99">
            <v>41317</v>
          </cell>
        </row>
        <row r="100">
          <cell r="A100">
            <v>41362</v>
          </cell>
        </row>
        <row r="101">
          <cell r="A101">
            <v>41385</v>
          </cell>
        </row>
        <row r="102">
          <cell r="A102">
            <v>41395</v>
          </cell>
        </row>
        <row r="103">
          <cell r="A103">
            <v>41424</v>
          </cell>
        </row>
        <row r="104">
          <cell r="A104">
            <v>41524</v>
          </cell>
        </row>
        <row r="105">
          <cell r="A105">
            <v>41559</v>
          </cell>
        </row>
        <row r="106">
          <cell r="A106">
            <v>41580</v>
          </cell>
        </row>
        <row r="107">
          <cell r="A107">
            <v>41593</v>
          </cell>
        </row>
        <row r="108">
          <cell r="A108">
            <v>41633</v>
          </cell>
        </row>
        <row r="109">
          <cell r="A109">
            <v>41640</v>
          </cell>
        </row>
        <row r="110">
          <cell r="A110">
            <v>41701</v>
          </cell>
        </row>
        <row r="111">
          <cell r="A111">
            <v>41702</v>
          </cell>
        </row>
        <row r="112">
          <cell r="A112">
            <v>41747</v>
          </cell>
        </row>
        <row r="113">
          <cell r="A113">
            <v>41750</v>
          </cell>
        </row>
        <row r="114">
          <cell r="A114">
            <v>41760</v>
          </cell>
        </row>
        <row r="115">
          <cell r="A115">
            <v>41809</v>
          </cell>
        </row>
        <row r="116">
          <cell r="A116">
            <v>41889</v>
          </cell>
        </row>
        <row r="117">
          <cell r="A117">
            <v>41924</v>
          </cell>
        </row>
        <row r="118">
          <cell r="A118">
            <v>41945</v>
          </cell>
        </row>
        <row r="119">
          <cell r="A119">
            <v>41958</v>
          </cell>
        </row>
        <row r="120">
          <cell r="A120">
            <v>41998</v>
          </cell>
        </row>
        <row r="121">
          <cell r="A121">
            <v>42005</v>
          </cell>
        </row>
        <row r="122">
          <cell r="A122">
            <v>42051</v>
          </cell>
        </row>
        <row r="123">
          <cell r="A123">
            <v>42052</v>
          </cell>
        </row>
        <row r="124">
          <cell r="A124">
            <v>42097</v>
          </cell>
        </row>
        <row r="125">
          <cell r="A125">
            <v>42115</v>
          </cell>
        </row>
        <row r="126">
          <cell r="A126">
            <v>42125</v>
          </cell>
        </row>
        <row r="127">
          <cell r="A127">
            <v>42159</v>
          </cell>
        </row>
        <row r="128">
          <cell r="A128">
            <v>42254</v>
          </cell>
        </row>
        <row r="129">
          <cell r="A129">
            <v>42289</v>
          </cell>
        </row>
        <row r="130">
          <cell r="A130">
            <v>42310</v>
          </cell>
        </row>
        <row r="131">
          <cell r="A131">
            <v>42323</v>
          </cell>
        </row>
        <row r="132">
          <cell r="A132">
            <v>42363</v>
          </cell>
        </row>
        <row r="133">
          <cell r="A133">
            <v>42370</v>
          </cell>
        </row>
        <row r="134">
          <cell r="A134">
            <v>42408</v>
          </cell>
        </row>
        <row r="135">
          <cell r="A135">
            <v>42409</v>
          </cell>
        </row>
        <row r="136">
          <cell r="A136">
            <v>42454</v>
          </cell>
        </row>
        <row r="137">
          <cell r="A137">
            <v>42481</v>
          </cell>
        </row>
        <row r="138">
          <cell r="A138">
            <v>42491</v>
          </cell>
        </row>
        <row r="139">
          <cell r="A139">
            <v>42516</v>
          </cell>
        </row>
        <row r="140">
          <cell r="A140">
            <v>42620</v>
          </cell>
        </row>
        <row r="141">
          <cell r="A141">
            <v>42655</v>
          </cell>
        </row>
        <row r="142">
          <cell r="A142">
            <v>42676</v>
          </cell>
        </row>
        <row r="143">
          <cell r="A143">
            <v>42689</v>
          </cell>
        </row>
        <row r="144">
          <cell r="A144">
            <v>42729</v>
          </cell>
        </row>
        <row r="145">
          <cell r="A145">
            <v>42736</v>
          </cell>
        </row>
        <row r="146">
          <cell r="A146">
            <v>42793</v>
          </cell>
        </row>
        <row r="147">
          <cell r="A147">
            <v>42794</v>
          </cell>
        </row>
        <row r="148">
          <cell r="A148">
            <v>42839</v>
          </cell>
        </row>
        <row r="149">
          <cell r="A149">
            <v>42846</v>
          </cell>
        </row>
        <row r="150">
          <cell r="A150">
            <v>42856</v>
          </cell>
        </row>
        <row r="151">
          <cell r="A151">
            <v>42901</v>
          </cell>
        </row>
        <row r="152">
          <cell r="A152">
            <v>42985</v>
          </cell>
        </row>
        <row r="153">
          <cell r="A153">
            <v>43020</v>
          </cell>
        </row>
        <row r="154">
          <cell r="A154">
            <v>43041</v>
          </cell>
        </row>
        <row r="155">
          <cell r="A155">
            <v>43054</v>
          </cell>
        </row>
        <row r="156">
          <cell r="A156">
            <v>43094</v>
          </cell>
        </row>
        <row r="157">
          <cell r="A157">
            <v>43101</v>
          </cell>
        </row>
        <row r="158">
          <cell r="A158">
            <v>43143</v>
          </cell>
        </row>
        <row r="159">
          <cell r="A159">
            <v>43144</v>
          </cell>
        </row>
        <row r="160">
          <cell r="A160">
            <v>43189</v>
          </cell>
        </row>
        <row r="161">
          <cell r="A161">
            <v>43211</v>
          </cell>
        </row>
        <row r="162">
          <cell r="A162">
            <v>43221</v>
          </cell>
        </row>
        <row r="163">
          <cell r="A163">
            <v>43251</v>
          </cell>
        </row>
        <row r="164">
          <cell r="A164">
            <v>43350</v>
          </cell>
        </row>
        <row r="165">
          <cell r="A165">
            <v>43385</v>
          </cell>
        </row>
        <row r="166">
          <cell r="A166">
            <v>43406</v>
          </cell>
        </row>
        <row r="167">
          <cell r="A167">
            <v>43419</v>
          </cell>
        </row>
        <row r="168">
          <cell r="A168">
            <v>43459</v>
          </cell>
        </row>
        <row r="169">
          <cell r="A169">
            <v>43466</v>
          </cell>
        </row>
        <row r="170">
          <cell r="A170">
            <v>43528</v>
          </cell>
        </row>
        <row r="171">
          <cell r="A171">
            <v>43529</v>
          </cell>
        </row>
        <row r="172">
          <cell r="A172">
            <v>43574</v>
          </cell>
        </row>
        <row r="173">
          <cell r="A173">
            <v>43576</v>
          </cell>
        </row>
        <row r="174">
          <cell r="A174">
            <v>43586</v>
          </cell>
        </row>
        <row r="175">
          <cell r="A175">
            <v>43636</v>
          </cell>
        </row>
        <row r="176">
          <cell r="A176">
            <v>43715</v>
          </cell>
        </row>
        <row r="177">
          <cell r="A177">
            <v>43750</v>
          </cell>
        </row>
        <row r="178">
          <cell r="A178">
            <v>43771</v>
          </cell>
        </row>
        <row r="179">
          <cell r="A179">
            <v>43784</v>
          </cell>
        </row>
        <row r="180">
          <cell r="A180">
            <v>43824</v>
          </cell>
        </row>
        <row r="181">
          <cell r="A181">
            <v>43831</v>
          </cell>
        </row>
        <row r="182">
          <cell r="A182">
            <v>43885</v>
          </cell>
        </row>
        <row r="183">
          <cell r="A183">
            <v>43886</v>
          </cell>
        </row>
        <row r="184">
          <cell r="A184">
            <v>43931</v>
          </cell>
        </row>
        <row r="185">
          <cell r="A185">
            <v>43942</v>
          </cell>
        </row>
        <row r="186">
          <cell r="A186">
            <v>43952</v>
          </cell>
        </row>
        <row r="187">
          <cell r="A187">
            <v>43993</v>
          </cell>
        </row>
        <row r="188">
          <cell r="A188">
            <v>44081</v>
          </cell>
        </row>
        <row r="189">
          <cell r="A189">
            <v>44116</v>
          </cell>
        </row>
        <row r="190">
          <cell r="A190">
            <v>44137</v>
          </cell>
        </row>
        <row r="191">
          <cell r="A191">
            <v>44150</v>
          </cell>
        </row>
        <row r="192">
          <cell r="A192">
            <v>44190</v>
          </cell>
        </row>
        <row r="193">
          <cell r="A193">
            <v>44197</v>
          </cell>
        </row>
        <row r="194">
          <cell r="A194">
            <v>44242</v>
          </cell>
        </row>
        <row r="195">
          <cell r="A195">
            <v>44243</v>
          </cell>
        </row>
        <row r="196">
          <cell r="A196">
            <v>44288</v>
          </cell>
        </row>
        <row r="197">
          <cell r="A197">
            <v>44307</v>
          </cell>
        </row>
        <row r="198">
          <cell r="A198">
            <v>44317</v>
          </cell>
        </row>
        <row r="199">
          <cell r="A199">
            <v>44350</v>
          </cell>
        </row>
        <row r="200">
          <cell r="A200">
            <v>44446</v>
          </cell>
        </row>
        <row r="201">
          <cell r="A201">
            <v>44481</v>
          </cell>
        </row>
        <row r="202">
          <cell r="A202">
            <v>44502</v>
          </cell>
        </row>
        <row r="203">
          <cell r="A203">
            <v>44515</v>
          </cell>
        </row>
        <row r="204">
          <cell r="A204">
            <v>44555</v>
          </cell>
        </row>
        <row r="205">
          <cell r="A205">
            <v>44562</v>
          </cell>
        </row>
        <row r="206">
          <cell r="A206">
            <v>44620</v>
          </cell>
        </row>
        <row r="207">
          <cell r="A207">
            <v>44621</v>
          </cell>
        </row>
        <row r="208">
          <cell r="A208">
            <v>44666</v>
          </cell>
        </row>
        <row r="209">
          <cell r="A209">
            <v>44672</v>
          </cell>
        </row>
        <row r="210">
          <cell r="A210">
            <v>44682</v>
          </cell>
        </row>
        <row r="211">
          <cell r="A211">
            <v>44728</v>
          </cell>
        </row>
        <row r="212">
          <cell r="A212">
            <v>44811</v>
          </cell>
        </row>
        <row r="213">
          <cell r="A213">
            <v>44846</v>
          </cell>
        </row>
        <row r="214">
          <cell r="A214">
            <v>44867</v>
          </cell>
        </row>
        <row r="215">
          <cell r="A215">
            <v>44880</v>
          </cell>
        </row>
        <row r="216">
          <cell r="A216">
            <v>44920</v>
          </cell>
        </row>
        <row r="217">
          <cell r="A217">
            <v>44927</v>
          </cell>
        </row>
        <row r="218">
          <cell r="A218">
            <v>44977</v>
          </cell>
        </row>
        <row r="219">
          <cell r="A219">
            <v>44978</v>
          </cell>
        </row>
        <row r="220">
          <cell r="A220">
            <v>45023</v>
          </cell>
        </row>
        <row r="221">
          <cell r="A221">
            <v>45037</v>
          </cell>
        </row>
        <row r="222">
          <cell r="A222">
            <v>45047</v>
          </cell>
        </row>
        <row r="223">
          <cell r="A223">
            <v>45085</v>
          </cell>
        </row>
        <row r="224">
          <cell r="A224">
            <v>45176</v>
          </cell>
        </row>
        <row r="225">
          <cell r="A225">
            <v>45211</v>
          </cell>
        </row>
        <row r="226">
          <cell r="A226">
            <v>45232</v>
          </cell>
        </row>
        <row r="227">
          <cell r="A227">
            <v>45245</v>
          </cell>
        </row>
        <row r="228">
          <cell r="A228">
            <v>45285</v>
          </cell>
        </row>
        <row r="229">
          <cell r="A229">
            <v>45292</v>
          </cell>
        </row>
        <row r="230">
          <cell r="A230">
            <v>45334</v>
          </cell>
        </row>
        <row r="231">
          <cell r="A231">
            <v>45335</v>
          </cell>
        </row>
        <row r="232">
          <cell r="A232">
            <v>45380</v>
          </cell>
        </row>
        <row r="233">
          <cell r="A233">
            <v>45403</v>
          </cell>
        </row>
        <row r="234">
          <cell r="A234">
            <v>45413</v>
          </cell>
        </row>
        <row r="235">
          <cell r="A235">
            <v>45442</v>
          </cell>
        </row>
        <row r="236">
          <cell r="A236">
            <v>45542</v>
          </cell>
        </row>
        <row r="237">
          <cell r="A237">
            <v>45577</v>
          </cell>
        </row>
        <row r="238">
          <cell r="A238">
            <v>45598</v>
          </cell>
        </row>
        <row r="239">
          <cell r="A239">
            <v>45611</v>
          </cell>
        </row>
        <row r="240">
          <cell r="A240">
            <v>45651</v>
          </cell>
        </row>
        <row r="241">
          <cell r="A241">
            <v>45658</v>
          </cell>
        </row>
        <row r="242">
          <cell r="A242">
            <v>45719</v>
          </cell>
        </row>
        <row r="243">
          <cell r="A243">
            <v>45720</v>
          </cell>
        </row>
        <row r="244">
          <cell r="A244">
            <v>45765</v>
          </cell>
        </row>
        <row r="245">
          <cell r="A245">
            <v>45768</v>
          </cell>
        </row>
        <row r="246">
          <cell r="A246">
            <v>45778</v>
          </cell>
        </row>
        <row r="247">
          <cell r="A247">
            <v>45827</v>
          </cell>
        </row>
        <row r="248">
          <cell r="A248">
            <v>45907</v>
          </cell>
        </row>
        <row r="249">
          <cell r="A249">
            <v>45942</v>
          </cell>
        </row>
        <row r="250">
          <cell r="A250">
            <v>45963</v>
          </cell>
        </row>
        <row r="251">
          <cell r="A251">
            <v>45976</v>
          </cell>
        </row>
        <row r="252">
          <cell r="A252">
            <v>46016</v>
          </cell>
        </row>
        <row r="253">
          <cell r="A253">
            <v>46023</v>
          </cell>
        </row>
        <row r="254">
          <cell r="A254">
            <v>46069</v>
          </cell>
        </row>
        <row r="255">
          <cell r="A255">
            <v>46070</v>
          </cell>
        </row>
        <row r="256">
          <cell r="A256">
            <v>46115</v>
          </cell>
        </row>
        <row r="257">
          <cell r="A257">
            <v>46133</v>
          </cell>
        </row>
        <row r="258">
          <cell r="A258">
            <v>46143</v>
          </cell>
        </row>
        <row r="259">
          <cell r="A259">
            <v>46177</v>
          </cell>
        </row>
        <row r="260">
          <cell r="A260">
            <v>46272</v>
          </cell>
        </row>
        <row r="261">
          <cell r="A261">
            <v>46307</v>
          </cell>
        </row>
        <row r="262">
          <cell r="A262">
            <v>46328</v>
          </cell>
        </row>
        <row r="263">
          <cell r="A263">
            <v>46341</v>
          </cell>
        </row>
        <row r="264">
          <cell r="A264">
            <v>46381</v>
          </cell>
        </row>
        <row r="265">
          <cell r="A265">
            <v>46388</v>
          </cell>
        </row>
        <row r="266">
          <cell r="A266">
            <v>46426</v>
          </cell>
        </row>
        <row r="267">
          <cell r="A267">
            <v>46427</v>
          </cell>
        </row>
        <row r="268">
          <cell r="A268">
            <v>46472</v>
          </cell>
        </row>
        <row r="269">
          <cell r="A269">
            <v>46498</v>
          </cell>
        </row>
        <row r="270">
          <cell r="A270">
            <v>46508</v>
          </cell>
        </row>
        <row r="271">
          <cell r="A271">
            <v>46534</v>
          </cell>
        </row>
        <row r="272">
          <cell r="A272">
            <v>46637</v>
          </cell>
        </row>
        <row r="273">
          <cell r="A273">
            <v>46672</v>
          </cell>
        </row>
        <row r="274">
          <cell r="A274">
            <v>46693</v>
          </cell>
        </row>
        <row r="275">
          <cell r="A275">
            <v>46706</v>
          </cell>
        </row>
        <row r="276">
          <cell r="A276">
            <v>46746</v>
          </cell>
        </row>
        <row r="277">
          <cell r="A277">
            <v>46753</v>
          </cell>
        </row>
        <row r="278">
          <cell r="A278">
            <v>46811</v>
          </cell>
        </row>
        <row r="279">
          <cell r="A279">
            <v>46812</v>
          </cell>
        </row>
        <row r="280">
          <cell r="A280">
            <v>46857</v>
          </cell>
        </row>
        <row r="281">
          <cell r="A281">
            <v>46864</v>
          </cell>
        </row>
        <row r="282">
          <cell r="A282">
            <v>46874</v>
          </cell>
        </row>
        <row r="283">
          <cell r="A283">
            <v>46919</v>
          </cell>
        </row>
        <row r="284">
          <cell r="A284">
            <v>47003</v>
          </cell>
        </row>
        <row r="285">
          <cell r="A285">
            <v>47038</v>
          </cell>
        </row>
        <row r="286">
          <cell r="A286">
            <v>47059</v>
          </cell>
        </row>
        <row r="287">
          <cell r="A287">
            <v>47072</v>
          </cell>
        </row>
        <row r="288">
          <cell r="A288">
            <v>47112</v>
          </cell>
        </row>
        <row r="289">
          <cell r="A289">
            <v>47119</v>
          </cell>
        </row>
        <row r="290">
          <cell r="A290">
            <v>47161</v>
          </cell>
        </row>
        <row r="291">
          <cell r="A291">
            <v>47162</v>
          </cell>
        </row>
        <row r="292">
          <cell r="A292">
            <v>47207</v>
          </cell>
        </row>
        <row r="293">
          <cell r="A293">
            <v>47229</v>
          </cell>
        </row>
        <row r="294">
          <cell r="A294">
            <v>47239</v>
          </cell>
        </row>
        <row r="295">
          <cell r="A295">
            <v>47269</v>
          </cell>
        </row>
        <row r="296">
          <cell r="A296">
            <v>47368</v>
          </cell>
        </row>
        <row r="297">
          <cell r="A297">
            <v>47403</v>
          </cell>
        </row>
        <row r="298">
          <cell r="A298">
            <v>47424</v>
          </cell>
        </row>
        <row r="299">
          <cell r="A299">
            <v>47437</v>
          </cell>
        </row>
        <row r="300">
          <cell r="A300">
            <v>47477</v>
          </cell>
        </row>
        <row r="301">
          <cell r="A301">
            <v>47484</v>
          </cell>
        </row>
        <row r="302">
          <cell r="A302">
            <v>47546</v>
          </cell>
        </row>
        <row r="303">
          <cell r="A303">
            <v>47547</v>
          </cell>
        </row>
        <row r="304">
          <cell r="A304">
            <v>47592</v>
          </cell>
        </row>
        <row r="305">
          <cell r="A305">
            <v>47594</v>
          </cell>
        </row>
        <row r="306">
          <cell r="A306">
            <v>47604</v>
          </cell>
        </row>
        <row r="307">
          <cell r="A307">
            <v>47654</v>
          </cell>
        </row>
        <row r="308">
          <cell r="A308">
            <v>47733</v>
          </cell>
        </row>
        <row r="309">
          <cell r="A309">
            <v>47768</v>
          </cell>
        </row>
        <row r="310">
          <cell r="A310">
            <v>47789</v>
          </cell>
        </row>
        <row r="311">
          <cell r="A311">
            <v>47802</v>
          </cell>
        </row>
        <row r="312">
          <cell r="A312">
            <v>47842</v>
          </cell>
        </row>
        <row r="313">
          <cell r="A313">
            <v>47849</v>
          </cell>
        </row>
        <row r="314">
          <cell r="A314">
            <v>47903</v>
          </cell>
        </row>
        <row r="315">
          <cell r="A315">
            <v>47904</v>
          </cell>
        </row>
        <row r="316">
          <cell r="A316">
            <v>47949</v>
          </cell>
        </row>
        <row r="317">
          <cell r="A317">
            <v>47959</v>
          </cell>
        </row>
        <row r="318">
          <cell r="A318">
            <v>47969</v>
          </cell>
        </row>
        <row r="319">
          <cell r="A319">
            <v>48011</v>
          </cell>
        </row>
        <row r="320">
          <cell r="A320">
            <v>48098</v>
          </cell>
        </row>
        <row r="321">
          <cell r="A321">
            <v>48133</v>
          </cell>
        </row>
        <row r="322">
          <cell r="A322">
            <v>48154</v>
          </cell>
        </row>
        <row r="323">
          <cell r="A323">
            <v>48167</v>
          </cell>
        </row>
        <row r="324">
          <cell r="A324">
            <v>48207</v>
          </cell>
        </row>
        <row r="325">
          <cell r="A325">
            <v>48214</v>
          </cell>
        </row>
        <row r="326">
          <cell r="A326">
            <v>48253</v>
          </cell>
        </row>
        <row r="327">
          <cell r="A327">
            <v>48254</v>
          </cell>
        </row>
        <row r="328">
          <cell r="A328">
            <v>48299</v>
          </cell>
        </row>
        <row r="329">
          <cell r="A329">
            <v>48325</v>
          </cell>
        </row>
        <row r="330">
          <cell r="A330">
            <v>48335</v>
          </cell>
        </row>
        <row r="331">
          <cell r="A331">
            <v>48361</v>
          </cell>
        </row>
        <row r="332">
          <cell r="A332">
            <v>48464</v>
          </cell>
        </row>
        <row r="333">
          <cell r="A333">
            <v>48499</v>
          </cell>
        </row>
        <row r="334">
          <cell r="A334">
            <v>48520</v>
          </cell>
        </row>
        <row r="335">
          <cell r="A335">
            <v>48533</v>
          </cell>
        </row>
        <row r="336">
          <cell r="A336">
            <v>48573</v>
          </cell>
        </row>
        <row r="337">
          <cell r="A337">
            <v>48580</v>
          </cell>
        </row>
        <row r="338">
          <cell r="A338">
            <v>48638</v>
          </cell>
        </row>
        <row r="339">
          <cell r="A339">
            <v>48639</v>
          </cell>
        </row>
        <row r="340">
          <cell r="A340">
            <v>48684</v>
          </cell>
        </row>
        <row r="341">
          <cell r="A341">
            <v>48690</v>
          </cell>
        </row>
        <row r="342">
          <cell r="A342">
            <v>48700</v>
          </cell>
        </row>
        <row r="343">
          <cell r="A343">
            <v>48746</v>
          </cell>
        </row>
        <row r="344">
          <cell r="A344">
            <v>48829</v>
          </cell>
        </row>
        <row r="345">
          <cell r="A345">
            <v>48864</v>
          </cell>
        </row>
        <row r="346">
          <cell r="A346">
            <v>48885</v>
          </cell>
        </row>
        <row r="347">
          <cell r="A347">
            <v>48898</v>
          </cell>
        </row>
        <row r="348">
          <cell r="A348">
            <v>48938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3420-56DD-B449-8CEF-996C9EB21224}">
  <dimension ref="A1:AN115"/>
  <sheetViews>
    <sheetView showGridLines="0" tabSelected="1" zoomScaleNormal="100" workbookViewId="0">
      <selection activeCell="B17" sqref="B17"/>
    </sheetView>
  </sheetViews>
  <sheetFormatPr baseColWidth="10" defaultRowHeight="16" x14ac:dyDescent="0.2"/>
  <cols>
    <col min="1" max="1" width="1.5" customWidth="1"/>
    <col min="2" max="2" width="10.5" customWidth="1"/>
    <col min="3" max="3" width="15.1640625" customWidth="1"/>
    <col min="4" max="4" width="15.83203125" customWidth="1"/>
    <col min="5" max="5" width="14.33203125" customWidth="1"/>
    <col min="6" max="6" width="17.5" customWidth="1"/>
    <col min="7" max="7" width="14.6640625" customWidth="1"/>
    <col min="8" max="8" width="13.1640625" customWidth="1"/>
    <col min="9" max="9" width="12.5" customWidth="1"/>
    <col min="10" max="10" width="7.5" bestFit="1" customWidth="1"/>
    <col min="11" max="11" width="15.1640625" style="15" customWidth="1"/>
    <col min="12" max="12" width="15" style="15" customWidth="1"/>
    <col min="13" max="13" width="12.1640625" customWidth="1"/>
    <col min="14" max="14" width="11.33203125" bestFit="1" customWidth="1"/>
    <col min="15" max="15" width="6.83203125" bestFit="1" customWidth="1"/>
    <col min="16" max="16" width="8.33203125" bestFit="1" customWidth="1"/>
    <col min="17" max="17" width="12.33203125" bestFit="1" customWidth="1"/>
    <col min="18" max="18" width="10.5" customWidth="1"/>
    <col min="19" max="19" width="13.6640625" bestFit="1" customWidth="1"/>
    <col min="20" max="20" width="13.33203125" bestFit="1" customWidth="1"/>
    <col min="21" max="21" width="19.83203125" style="16" bestFit="1" customWidth="1"/>
    <col min="22" max="22" width="11.6640625" style="16" customWidth="1"/>
    <col min="23" max="23" width="13.1640625" bestFit="1" customWidth="1"/>
    <col min="24" max="24" width="13.1640625" customWidth="1"/>
    <col min="25" max="26" width="13.5" customWidth="1"/>
    <col min="27" max="27" width="9.6640625" customWidth="1"/>
    <col min="28" max="28" width="11.33203125" bestFit="1" customWidth="1"/>
  </cols>
  <sheetData>
    <row r="1" spans="1:40" ht="9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8"/>
      <c r="L1" s="18"/>
      <c r="M1" s="17"/>
      <c r="N1" s="17"/>
      <c r="O1" s="17"/>
      <c r="P1" s="17"/>
      <c r="Q1" s="17"/>
      <c r="R1" s="17"/>
      <c r="S1" s="17"/>
      <c r="T1" s="17"/>
      <c r="U1" s="19"/>
      <c r="V1" s="19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40" ht="28" customHeight="1" x14ac:dyDescent="0.3">
      <c r="A2" s="17"/>
      <c r="B2" s="147" t="s">
        <v>100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7"/>
      <c r="AE2" s="17"/>
      <c r="AF2" s="17"/>
    </row>
    <row r="3" spans="1:40" ht="17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8"/>
      <c r="L3" s="18"/>
      <c r="M3" s="17"/>
      <c r="N3" s="17"/>
      <c r="O3" s="17"/>
      <c r="P3" s="17"/>
      <c r="Q3" s="17"/>
      <c r="R3" s="17"/>
      <c r="S3" s="17"/>
      <c r="T3" s="17"/>
      <c r="U3" s="19"/>
      <c r="V3" s="19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40" x14ac:dyDescent="0.2">
      <c r="A4" s="17"/>
      <c r="B4" s="152" t="s">
        <v>25</v>
      </c>
      <c r="C4" s="153"/>
      <c r="D4" s="64" t="s">
        <v>28</v>
      </c>
      <c r="E4" s="17"/>
      <c r="F4" s="17"/>
      <c r="G4" s="148" t="s">
        <v>58</v>
      </c>
      <c r="H4" s="149"/>
      <c r="I4" s="98"/>
      <c r="J4" s="17"/>
      <c r="K4" s="148" t="s">
        <v>81</v>
      </c>
      <c r="L4" s="149"/>
      <c r="M4" s="98"/>
      <c r="N4" s="17"/>
      <c r="O4" s="17"/>
      <c r="P4" s="17"/>
      <c r="Q4" s="17" t="s">
        <v>145</v>
      </c>
      <c r="R4" s="17" t="s">
        <v>147</v>
      </c>
      <c r="S4" s="17" t="s">
        <v>146</v>
      </c>
      <c r="T4" s="17"/>
      <c r="U4" s="19"/>
      <c r="V4" s="19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40" x14ac:dyDescent="0.2">
      <c r="A5" s="17"/>
      <c r="B5" s="141" t="s">
        <v>26</v>
      </c>
      <c r="C5" s="142"/>
      <c r="D5" s="65" t="s">
        <v>27</v>
      </c>
      <c r="E5" s="17"/>
      <c r="F5" s="17"/>
      <c r="G5" s="92" t="s">
        <v>59</v>
      </c>
      <c r="H5" s="118">
        <v>2000</v>
      </c>
      <c r="I5" s="93"/>
      <c r="J5" s="17"/>
      <c r="K5" s="92" t="s">
        <v>59</v>
      </c>
      <c r="L5" s="118">
        <f>SUM(M20:M33)</f>
        <v>2442</v>
      </c>
      <c r="M5" s="93"/>
      <c r="N5" s="17"/>
      <c r="O5" s="17"/>
      <c r="P5" s="92" t="s">
        <v>59</v>
      </c>
      <c r="Q5" s="19">
        <f>VLOOKUP(P5,$G$5:$H$15,2,0)</f>
        <v>2000</v>
      </c>
      <c r="R5" s="139">
        <f>VLOOKUP(P5,$K$5:$L$15,2,0)</f>
        <v>2442</v>
      </c>
      <c r="S5" s="25">
        <f>Q5-R5</f>
        <v>-442</v>
      </c>
      <c r="T5" s="17"/>
      <c r="U5" s="19"/>
      <c r="V5" s="19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40" x14ac:dyDescent="0.2">
      <c r="A6" s="17"/>
      <c r="B6" s="141" t="s">
        <v>23</v>
      </c>
      <c r="C6" s="142"/>
      <c r="D6" s="66">
        <v>43872</v>
      </c>
      <c r="E6" s="20"/>
      <c r="F6" s="20"/>
      <c r="G6" s="92" t="s">
        <v>1</v>
      </c>
      <c r="H6" s="118">
        <f>13*(90*4.4)</f>
        <v>5148.0000000000009</v>
      </c>
      <c r="I6" s="94"/>
      <c r="J6" s="21"/>
      <c r="K6" s="92" t="s">
        <v>1</v>
      </c>
      <c r="L6" s="118">
        <f t="shared" ref="L6:L15" si="0">SUMIF($D$49:$D$680,K6,$F$49:$F$680)</f>
        <v>3755.13</v>
      </c>
      <c r="M6" s="94"/>
      <c r="N6" s="20"/>
      <c r="O6" s="17"/>
      <c r="P6" s="92" t="s">
        <v>1</v>
      </c>
      <c r="Q6" s="19">
        <f t="shared" ref="Q6:Q15" si="1">VLOOKUP(P6,$G$5:$H$15,2,0)</f>
        <v>5148.0000000000009</v>
      </c>
      <c r="R6" s="139">
        <f t="shared" ref="R6:R15" si="2">VLOOKUP(P6,$K$5:$L$15,2,0)</f>
        <v>3755.13</v>
      </c>
      <c r="S6" s="25">
        <f t="shared" ref="S6:S15" si="3">Q6-R6</f>
        <v>1392.8700000000008</v>
      </c>
      <c r="T6" s="20">
        <v>9</v>
      </c>
      <c r="U6" s="22">
        <f>R6/T6</f>
        <v>417.23666666666668</v>
      </c>
      <c r="V6" s="22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1"/>
      <c r="AH6" s="1"/>
      <c r="AI6" s="1"/>
      <c r="AJ6" s="1"/>
      <c r="AK6" s="1"/>
      <c r="AL6" s="1"/>
      <c r="AM6" s="1"/>
      <c r="AN6" s="1"/>
    </row>
    <row r="7" spans="1:40" x14ac:dyDescent="0.2">
      <c r="A7" s="17"/>
      <c r="B7" s="141" t="s">
        <v>24</v>
      </c>
      <c r="C7" s="142"/>
      <c r="D7" s="66">
        <v>43885</v>
      </c>
      <c r="E7" s="20"/>
      <c r="F7" s="20"/>
      <c r="G7" s="92" t="s">
        <v>87</v>
      </c>
      <c r="H7" s="118">
        <f>SUM(X20:X33)</f>
        <v>1667.04</v>
      </c>
      <c r="I7" s="94"/>
      <c r="J7" s="21"/>
      <c r="K7" s="92" t="s">
        <v>87</v>
      </c>
      <c r="L7" s="118">
        <f t="shared" si="0"/>
        <v>1216.83</v>
      </c>
      <c r="M7" s="94"/>
      <c r="N7" s="20"/>
      <c r="O7" s="17"/>
      <c r="P7" s="92" t="s">
        <v>87</v>
      </c>
      <c r="Q7" s="19">
        <f t="shared" si="1"/>
        <v>1667.04</v>
      </c>
      <c r="R7" s="139">
        <f t="shared" si="2"/>
        <v>1216.83</v>
      </c>
      <c r="S7" s="25">
        <f t="shared" si="3"/>
        <v>450.21000000000004</v>
      </c>
      <c r="T7" s="20"/>
      <c r="U7" s="22"/>
      <c r="V7" s="22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1"/>
      <c r="AH7" s="1"/>
      <c r="AI7" s="1"/>
      <c r="AJ7" s="1"/>
      <c r="AK7" s="1"/>
      <c r="AL7" s="1"/>
      <c r="AM7" s="1"/>
      <c r="AN7" s="1"/>
    </row>
    <row r="8" spans="1:40" x14ac:dyDescent="0.2">
      <c r="A8" s="17"/>
      <c r="B8" s="141" t="s">
        <v>61</v>
      </c>
      <c r="C8" s="142"/>
      <c r="D8" s="65">
        <f>D7-D6</f>
        <v>13</v>
      </c>
      <c r="E8" s="105"/>
      <c r="F8" s="113"/>
      <c r="G8" s="95" t="s">
        <v>96</v>
      </c>
      <c r="H8" s="118">
        <f>F41</f>
        <v>665.83333333333326</v>
      </c>
      <c r="I8" s="94"/>
      <c r="J8" s="21"/>
      <c r="K8" s="95" t="s">
        <v>96</v>
      </c>
      <c r="L8" s="118">
        <f t="shared" si="0"/>
        <v>493.10893333333331</v>
      </c>
      <c r="M8" s="94"/>
      <c r="N8" s="20"/>
      <c r="O8" s="20"/>
      <c r="P8" s="95" t="s">
        <v>96</v>
      </c>
      <c r="Q8" s="19">
        <f t="shared" si="1"/>
        <v>665.83333333333326</v>
      </c>
      <c r="R8" s="139">
        <f t="shared" si="2"/>
        <v>493.10893333333331</v>
      </c>
      <c r="S8" s="25">
        <f t="shared" si="3"/>
        <v>172.72439999999995</v>
      </c>
      <c r="T8" s="20"/>
      <c r="U8" s="22"/>
      <c r="V8" s="22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1"/>
      <c r="AH8" s="1"/>
      <c r="AI8" s="1"/>
      <c r="AJ8" s="1"/>
      <c r="AK8" s="1"/>
      <c r="AL8" s="1"/>
      <c r="AM8" s="1"/>
      <c r="AN8" s="1"/>
    </row>
    <row r="9" spans="1:40" x14ac:dyDescent="0.2">
      <c r="A9" s="17"/>
      <c r="B9" s="68" t="s">
        <v>54</v>
      </c>
      <c r="C9" s="69"/>
      <c r="D9" s="65">
        <v>0.47</v>
      </c>
      <c r="E9" s="92"/>
      <c r="F9" s="118"/>
      <c r="G9" s="92" t="s">
        <v>65</v>
      </c>
      <c r="H9" s="118">
        <f>M43</f>
        <v>1035</v>
      </c>
      <c r="I9" s="94"/>
      <c r="J9" s="21"/>
      <c r="K9" s="92" t="s">
        <v>65</v>
      </c>
      <c r="L9" s="118">
        <f t="shared" si="0"/>
        <v>1007.3028666666664</v>
      </c>
      <c r="M9" s="94"/>
      <c r="N9" s="20"/>
      <c r="O9" s="20"/>
      <c r="P9" s="92" t="s">
        <v>65</v>
      </c>
      <c r="Q9" s="19">
        <f t="shared" si="1"/>
        <v>1035</v>
      </c>
      <c r="R9" s="139">
        <f t="shared" si="2"/>
        <v>1007.3028666666664</v>
      </c>
      <c r="S9" s="25">
        <f t="shared" si="3"/>
        <v>27.697133333333568</v>
      </c>
      <c r="T9" s="20"/>
      <c r="U9" s="22"/>
      <c r="V9" s="22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1"/>
      <c r="AH9" s="1"/>
      <c r="AI9" s="1"/>
      <c r="AJ9" s="1"/>
      <c r="AK9" s="1"/>
      <c r="AL9" s="1"/>
      <c r="AM9" s="1"/>
      <c r="AN9" s="1"/>
    </row>
    <row r="10" spans="1:40" x14ac:dyDescent="0.2">
      <c r="A10" s="17"/>
      <c r="B10" s="68" t="s">
        <v>101</v>
      </c>
      <c r="C10" s="70"/>
      <c r="D10" s="100">
        <f>D7-D6</f>
        <v>13</v>
      </c>
      <c r="E10" s="20"/>
      <c r="F10" s="20"/>
      <c r="G10" s="92" t="s">
        <v>121</v>
      </c>
      <c r="H10" s="118">
        <f>M44</f>
        <v>2529.9999999999995</v>
      </c>
      <c r="I10" s="94"/>
      <c r="J10" s="21"/>
      <c r="K10" s="92" t="s">
        <v>121</v>
      </c>
      <c r="L10" s="118">
        <f t="shared" si="0"/>
        <v>790.34399999999994</v>
      </c>
      <c r="M10" s="94"/>
      <c r="N10" s="20"/>
      <c r="O10" s="20"/>
      <c r="P10" s="92" t="s">
        <v>121</v>
      </c>
      <c r="Q10" s="19">
        <f t="shared" si="1"/>
        <v>2529.9999999999995</v>
      </c>
      <c r="R10" s="139">
        <f t="shared" si="2"/>
        <v>790.34399999999994</v>
      </c>
      <c r="S10" s="25">
        <f t="shared" si="3"/>
        <v>1739.6559999999995</v>
      </c>
      <c r="T10" s="20">
        <v>5</v>
      </c>
      <c r="U10" s="22">
        <f>R10/T10</f>
        <v>158.06879999999998</v>
      </c>
      <c r="V10" s="22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1"/>
      <c r="AH10" s="1"/>
      <c r="AI10" s="1"/>
      <c r="AJ10" s="1"/>
      <c r="AK10" s="1"/>
      <c r="AL10" s="1"/>
      <c r="AM10" s="1"/>
      <c r="AN10" s="1"/>
    </row>
    <row r="11" spans="1:40" x14ac:dyDescent="0.2">
      <c r="A11" s="17"/>
      <c r="B11" s="99" t="s">
        <v>102</v>
      </c>
      <c r="C11" s="70"/>
      <c r="D11" s="121">
        <f>H16</f>
        <v>14885.667000000001</v>
      </c>
      <c r="E11" s="20"/>
      <c r="F11" s="20"/>
      <c r="G11" s="105" t="s">
        <v>88</v>
      </c>
      <c r="H11" s="113">
        <v>0</v>
      </c>
      <c r="I11" s="94"/>
      <c r="J11" s="21"/>
      <c r="K11" s="105" t="s">
        <v>88</v>
      </c>
      <c r="L11" s="118">
        <f t="shared" si="0"/>
        <v>464.35999999999996</v>
      </c>
      <c r="M11" s="94"/>
      <c r="N11" s="20"/>
      <c r="O11" s="20"/>
      <c r="P11" s="105" t="s">
        <v>88</v>
      </c>
      <c r="Q11" s="19">
        <f t="shared" si="1"/>
        <v>0</v>
      </c>
      <c r="R11" s="139">
        <f t="shared" si="2"/>
        <v>464.35999999999996</v>
      </c>
      <c r="S11" s="25">
        <f t="shared" si="3"/>
        <v>-464.35999999999996</v>
      </c>
      <c r="T11" s="20"/>
      <c r="U11" s="22"/>
      <c r="V11" s="22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1"/>
      <c r="AH11" s="1"/>
      <c r="AI11" s="1"/>
      <c r="AJ11" s="1"/>
      <c r="AK11" s="1"/>
      <c r="AL11" s="1"/>
      <c r="AM11" s="1"/>
      <c r="AN11" s="1"/>
    </row>
    <row r="12" spans="1:40" x14ac:dyDescent="0.2">
      <c r="A12" s="17"/>
      <c r="B12" s="71" t="s">
        <v>103</v>
      </c>
      <c r="C12" s="72"/>
      <c r="D12" s="122">
        <f>L16</f>
        <v>10484.4458</v>
      </c>
      <c r="E12" s="20"/>
      <c r="F12" s="20"/>
      <c r="G12" s="92" t="s">
        <v>140</v>
      </c>
      <c r="H12" s="118">
        <v>0</v>
      </c>
      <c r="I12" s="93"/>
      <c r="J12" s="21"/>
      <c r="K12" s="92" t="s">
        <v>140</v>
      </c>
      <c r="L12" s="118">
        <f t="shared" si="0"/>
        <v>139.12</v>
      </c>
      <c r="M12" s="93"/>
      <c r="N12" s="20"/>
      <c r="O12" s="20"/>
      <c r="P12" s="92" t="s">
        <v>140</v>
      </c>
      <c r="Q12" s="19">
        <f t="shared" si="1"/>
        <v>0</v>
      </c>
      <c r="R12" s="139">
        <f t="shared" si="2"/>
        <v>139.12</v>
      </c>
      <c r="S12" s="25">
        <f t="shared" si="3"/>
        <v>-139.12</v>
      </c>
      <c r="T12" s="20"/>
      <c r="U12" s="22"/>
      <c r="V12" s="22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1"/>
      <c r="AH12" s="1"/>
      <c r="AI12" s="1"/>
      <c r="AJ12" s="1"/>
      <c r="AK12" s="1"/>
      <c r="AL12" s="1"/>
      <c r="AM12" s="1"/>
      <c r="AN12" s="1"/>
    </row>
    <row r="13" spans="1:40" x14ac:dyDescent="0.2">
      <c r="A13" s="17"/>
      <c r="B13" s="137"/>
      <c r="C13" s="70"/>
      <c r="D13" s="118"/>
      <c r="E13" s="20"/>
      <c r="F13" s="20"/>
      <c r="G13" s="92" t="s">
        <v>77</v>
      </c>
      <c r="H13" s="118">
        <v>750</v>
      </c>
      <c r="I13" s="93"/>
      <c r="J13" s="21"/>
      <c r="K13" s="92" t="s">
        <v>78</v>
      </c>
      <c r="L13" s="118">
        <f t="shared" si="0"/>
        <v>159.32999999999998</v>
      </c>
      <c r="M13" s="93"/>
      <c r="N13" s="20"/>
      <c r="O13" s="20"/>
      <c r="P13" s="92" t="s">
        <v>78</v>
      </c>
      <c r="Q13" s="19">
        <f t="shared" si="1"/>
        <v>500</v>
      </c>
      <c r="R13" s="139">
        <f t="shared" si="2"/>
        <v>159.32999999999998</v>
      </c>
      <c r="S13" s="25">
        <f t="shared" si="3"/>
        <v>340.67</v>
      </c>
      <c r="T13" s="20"/>
      <c r="U13" s="22"/>
      <c r="V13" s="22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1"/>
      <c r="AH13" s="1"/>
      <c r="AI13" s="1"/>
      <c r="AJ13" s="1"/>
      <c r="AK13" s="1"/>
      <c r="AL13" s="1"/>
      <c r="AM13" s="1"/>
      <c r="AN13" s="1"/>
    </row>
    <row r="14" spans="1:40" ht="17" thickBot="1" x14ac:dyDescent="0.25">
      <c r="A14" s="17"/>
      <c r="B14" s="23"/>
      <c r="C14" s="20"/>
      <c r="D14" s="20"/>
      <c r="E14" s="20"/>
      <c r="F14" s="20"/>
      <c r="G14" s="92" t="s">
        <v>78</v>
      </c>
      <c r="H14" s="118">
        <v>500</v>
      </c>
      <c r="I14" s="93"/>
      <c r="J14" s="21"/>
      <c r="K14" s="92" t="s">
        <v>77</v>
      </c>
      <c r="L14" s="118">
        <f t="shared" si="0"/>
        <v>0</v>
      </c>
      <c r="M14" s="93"/>
      <c r="N14" s="20"/>
      <c r="O14" s="20"/>
      <c r="P14" s="92" t="s">
        <v>77</v>
      </c>
      <c r="Q14" s="19">
        <f t="shared" si="1"/>
        <v>750</v>
      </c>
      <c r="R14" s="139">
        <f t="shared" si="2"/>
        <v>0</v>
      </c>
      <c r="S14" s="140">
        <f t="shared" si="3"/>
        <v>750</v>
      </c>
      <c r="T14" s="20"/>
      <c r="U14" s="22"/>
      <c r="V14" s="22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1"/>
      <c r="AH14" s="1"/>
      <c r="AI14" s="1"/>
      <c r="AJ14" s="1"/>
      <c r="AK14" s="1"/>
      <c r="AL14" s="1"/>
      <c r="AM14" s="1"/>
      <c r="AN14" s="1"/>
    </row>
    <row r="15" spans="1:40" x14ac:dyDescent="0.2">
      <c r="A15" s="17"/>
      <c r="B15" s="166" t="s">
        <v>148</v>
      </c>
      <c r="C15" s="167"/>
      <c r="D15" s="170">
        <f>+M16/I16</f>
        <v>0.70433160972900966</v>
      </c>
      <c r="E15" s="20"/>
      <c r="F15" s="20"/>
      <c r="G15" s="95" t="s">
        <v>80</v>
      </c>
      <c r="H15" s="113">
        <f>SUM(H6:H13)*0.05</f>
        <v>589.7936666666667</v>
      </c>
      <c r="I15" s="96" t="s">
        <v>93</v>
      </c>
      <c r="J15" s="21"/>
      <c r="K15" s="95" t="s">
        <v>80</v>
      </c>
      <c r="L15" s="118">
        <f t="shared" si="0"/>
        <v>16.919999999999998</v>
      </c>
      <c r="M15" s="96" t="s">
        <v>93</v>
      </c>
      <c r="N15" s="20"/>
      <c r="O15" s="20"/>
      <c r="P15" s="95" t="s">
        <v>80</v>
      </c>
      <c r="Q15" s="19">
        <f t="shared" si="1"/>
        <v>589.7936666666667</v>
      </c>
      <c r="R15" s="139">
        <f t="shared" si="2"/>
        <v>16.919999999999998</v>
      </c>
      <c r="S15" s="25">
        <f t="shared" si="3"/>
        <v>572.87366666666674</v>
      </c>
      <c r="T15" s="20"/>
      <c r="U15" s="22"/>
      <c r="V15" s="22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"/>
      <c r="AH15" s="1"/>
      <c r="AI15" s="1"/>
      <c r="AJ15" s="1"/>
      <c r="AK15" s="1"/>
      <c r="AL15" s="1"/>
      <c r="AM15" s="1"/>
      <c r="AN15" s="1"/>
    </row>
    <row r="16" spans="1:40" ht="20" thickBot="1" x14ac:dyDescent="0.3">
      <c r="A16" s="17"/>
      <c r="B16" s="168"/>
      <c r="C16" s="169"/>
      <c r="D16" s="171"/>
      <c r="E16" s="20"/>
      <c r="F16" s="20"/>
      <c r="G16" s="97" t="s">
        <v>42</v>
      </c>
      <c r="H16" s="119">
        <f>SUM(H5:H15)</f>
        <v>14885.667000000001</v>
      </c>
      <c r="I16" s="120">
        <f>H16/D8</f>
        <v>1145.0513076923078</v>
      </c>
      <c r="J16" s="21"/>
      <c r="K16" s="97" t="s">
        <v>42</v>
      </c>
      <c r="L16" s="119">
        <f>SUM(L5:L15)</f>
        <v>10484.4458</v>
      </c>
      <c r="M16" s="120">
        <f>L16/D10</f>
        <v>806.49583076923068</v>
      </c>
      <c r="N16" s="20"/>
      <c r="O16" s="20"/>
      <c r="P16" s="20"/>
      <c r="Q16" s="112"/>
      <c r="R16" s="20"/>
      <c r="S16" s="20"/>
      <c r="T16" s="20"/>
      <c r="U16" s="22"/>
      <c r="V16" s="22"/>
      <c r="W16" s="20"/>
      <c r="X16" s="112"/>
      <c r="Y16" s="20"/>
      <c r="Z16" s="20"/>
      <c r="AA16" s="20"/>
      <c r="AB16" s="20"/>
      <c r="AC16" s="20"/>
      <c r="AD16" s="20"/>
      <c r="AE16" s="20"/>
      <c r="AF16" s="20"/>
      <c r="AG16" s="1"/>
      <c r="AH16" s="1"/>
      <c r="AI16" s="1"/>
      <c r="AJ16" s="1"/>
      <c r="AK16" s="1"/>
      <c r="AL16" s="1"/>
      <c r="AM16" s="1"/>
      <c r="AN16" s="1"/>
    </row>
    <row r="17" spans="1:40" x14ac:dyDescent="0.2">
      <c r="A17" s="17"/>
      <c r="B17" s="23"/>
      <c r="C17" s="20"/>
      <c r="D17" s="20"/>
      <c r="E17" s="20"/>
      <c r="F17" s="20"/>
      <c r="G17" s="20"/>
      <c r="H17" s="25"/>
      <c r="I17" s="62"/>
      <c r="J17" s="21"/>
      <c r="K17" s="21"/>
      <c r="L17" s="21"/>
      <c r="M17" s="20"/>
      <c r="N17" s="20"/>
      <c r="O17" s="20"/>
      <c r="P17" s="20"/>
      <c r="Q17" s="20"/>
      <c r="R17" s="20"/>
      <c r="S17" s="20"/>
      <c r="T17" s="20"/>
      <c r="U17" s="22"/>
      <c r="V17" s="22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1"/>
      <c r="AH17" s="1"/>
      <c r="AI17" s="1"/>
      <c r="AJ17" s="1"/>
      <c r="AK17" s="1"/>
      <c r="AL17" s="1"/>
      <c r="AM17" s="1"/>
      <c r="AN17" s="1"/>
    </row>
    <row r="18" spans="1:40" x14ac:dyDescent="0.2">
      <c r="A18" s="17"/>
      <c r="B18" s="158" t="s">
        <v>33</v>
      </c>
      <c r="C18" s="158"/>
      <c r="D18" s="158" t="s">
        <v>3</v>
      </c>
      <c r="E18" s="158" t="s">
        <v>4</v>
      </c>
      <c r="F18" s="156" t="s">
        <v>37</v>
      </c>
      <c r="G18" s="163" t="s">
        <v>48</v>
      </c>
      <c r="H18" s="164"/>
      <c r="I18" s="164"/>
      <c r="J18" s="164"/>
      <c r="K18" s="164"/>
      <c r="L18" s="164"/>
      <c r="M18" s="165"/>
      <c r="N18" s="143" t="s">
        <v>0</v>
      </c>
      <c r="O18" s="154" t="s">
        <v>1</v>
      </c>
      <c r="P18" s="155"/>
      <c r="Q18" s="155"/>
      <c r="R18" s="155"/>
      <c r="S18" s="155"/>
      <c r="T18" s="155"/>
      <c r="U18" s="155"/>
      <c r="V18" s="145" t="s">
        <v>0</v>
      </c>
      <c r="W18" s="150" t="s">
        <v>39</v>
      </c>
      <c r="X18" s="151"/>
      <c r="Y18" s="143" t="s">
        <v>0</v>
      </c>
      <c r="Z18" s="20"/>
      <c r="AA18" s="20"/>
      <c r="AB18" s="20"/>
      <c r="AC18" s="20"/>
      <c r="AD18" s="1"/>
      <c r="AE18" s="1"/>
      <c r="AF18" s="1"/>
      <c r="AG18" s="1"/>
      <c r="AH18" s="1"/>
      <c r="AI18" s="1"/>
      <c r="AJ18" s="1"/>
    </row>
    <row r="19" spans="1:40" ht="17" thickBot="1" x14ac:dyDescent="0.25">
      <c r="A19" s="17"/>
      <c r="B19" s="159"/>
      <c r="C19" s="159"/>
      <c r="D19" s="159"/>
      <c r="E19" s="159"/>
      <c r="F19" s="157"/>
      <c r="G19" s="4" t="s">
        <v>5</v>
      </c>
      <c r="H19" s="3" t="s">
        <v>6</v>
      </c>
      <c r="I19" s="3" t="s">
        <v>7</v>
      </c>
      <c r="J19" s="3" t="s">
        <v>6</v>
      </c>
      <c r="K19" s="3" t="s">
        <v>82</v>
      </c>
      <c r="L19" s="5" t="s">
        <v>31</v>
      </c>
      <c r="M19" s="5" t="s">
        <v>8</v>
      </c>
      <c r="N19" s="144"/>
      <c r="O19" s="4" t="s">
        <v>9</v>
      </c>
      <c r="P19" s="3" t="s">
        <v>10</v>
      </c>
      <c r="Q19" s="6" t="s">
        <v>8</v>
      </c>
      <c r="R19" s="5" t="s">
        <v>38</v>
      </c>
      <c r="S19" s="5" t="s">
        <v>67</v>
      </c>
      <c r="T19" s="5" t="s">
        <v>34</v>
      </c>
      <c r="U19" s="5" t="s">
        <v>35</v>
      </c>
      <c r="V19" s="146"/>
      <c r="W19" s="3" t="s">
        <v>11</v>
      </c>
      <c r="X19" s="3" t="s">
        <v>12</v>
      </c>
      <c r="Y19" s="144"/>
      <c r="Z19" s="20"/>
      <c r="AA19" s="20"/>
      <c r="AB19" s="20"/>
      <c r="AC19" s="20"/>
      <c r="AD19" s="1"/>
      <c r="AE19" s="1"/>
      <c r="AF19" s="1"/>
      <c r="AG19" s="1"/>
      <c r="AH19" s="1"/>
      <c r="AI19" s="1"/>
      <c r="AJ19" s="1"/>
    </row>
    <row r="20" spans="1:40" x14ac:dyDescent="0.2">
      <c r="A20" s="17"/>
      <c r="B20" s="26">
        <f t="shared" ref="B20:B33" si="4">C20</f>
        <v>43872</v>
      </c>
      <c r="C20" s="27">
        <v>43872</v>
      </c>
      <c r="D20" s="20" t="s">
        <v>36</v>
      </c>
      <c r="E20" s="20" t="s">
        <v>15</v>
      </c>
      <c r="F20" s="28" t="s">
        <v>16</v>
      </c>
      <c r="G20" s="29">
        <f>C20</f>
        <v>43872</v>
      </c>
      <c r="H20" s="35">
        <v>0.60763888888888895</v>
      </c>
      <c r="I20" s="36">
        <f>G20</f>
        <v>43872</v>
      </c>
      <c r="J20" s="35">
        <v>0.72916666666666663</v>
      </c>
      <c r="K20" s="21" t="s">
        <v>83</v>
      </c>
      <c r="L20" s="24" t="s">
        <v>32</v>
      </c>
      <c r="M20" s="108">
        <f>599+120</f>
        <v>719</v>
      </c>
      <c r="N20" s="78" t="s">
        <v>13</v>
      </c>
      <c r="O20" s="39" t="s">
        <v>29</v>
      </c>
      <c r="P20" s="39" t="s">
        <v>17</v>
      </c>
      <c r="Q20" s="116">
        <v>1160</v>
      </c>
      <c r="R20" s="9">
        <v>3687</v>
      </c>
      <c r="S20" s="9"/>
      <c r="T20" s="14">
        <v>43866</v>
      </c>
      <c r="U20" s="7"/>
      <c r="V20" s="78" t="s">
        <v>13</v>
      </c>
      <c r="W20" s="39" t="s">
        <v>85</v>
      </c>
      <c r="X20" s="111">
        <f>1844*0.66</f>
        <v>1217.04</v>
      </c>
      <c r="Y20" s="8" t="s">
        <v>13</v>
      </c>
      <c r="Z20" s="41"/>
      <c r="AA20" s="20"/>
      <c r="AB20" s="20"/>
      <c r="AC20" s="20"/>
      <c r="AD20" s="1"/>
      <c r="AE20" s="1"/>
      <c r="AF20" s="1"/>
      <c r="AG20" s="2"/>
      <c r="AH20" s="2"/>
      <c r="AI20" s="2"/>
      <c r="AJ20" s="2"/>
    </row>
    <row r="21" spans="1:40" x14ac:dyDescent="0.2">
      <c r="A21" s="17"/>
      <c r="B21" s="26">
        <f t="shared" si="4"/>
        <v>43873</v>
      </c>
      <c r="C21" s="27">
        <f t="shared" ref="C21:C33" si="5">C20+1</f>
        <v>43873</v>
      </c>
      <c r="D21" s="20" t="s">
        <v>15</v>
      </c>
      <c r="E21" s="20" t="s">
        <v>15</v>
      </c>
      <c r="F21" s="28" t="s">
        <v>94</v>
      </c>
      <c r="G21" s="29" t="s">
        <v>14</v>
      </c>
      <c r="H21" s="35"/>
      <c r="I21" s="20"/>
      <c r="J21" s="35"/>
      <c r="K21" s="21"/>
      <c r="L21" s="10"/>
      <c r="M21" s="109"/>
      <c r="N21" s="17"/>
      <c r="O21" s="39" t="s">
        <v>17</v>
      </c>
      <c r="P21" s="39" t="s">
        <v>17</v>
      </c>
      <c r="Q21" s="116" t="s">
        <v>14</v>
      </c>
      <c r="R21" s="9"/>
      <c r="S21" s="9"/>
      <c r="T21" s="7" t="s">
        <v>29</v>
      </c>
      <c r="U21" s="7"/>
      <c r="V21" s="78" t="s">
        <v>13</v>
      </c>
      <c r="W21" s="39" t="s">
        <v>85</v>
      </c>
      <c r="X21" s="112"/>
      <c r="Y21" s="8" t="s">
        <v>13</v>
      </c>
      <c r="Z21" s="20"/>
      <c r="AA21" s="20"/>
      <c r="AB21" s="20"/>
      <c r="AC21" s="20"/>
      <c r="AD21" s="1"/>
      <c r="AE21" s="1"/>
      <c r="AF21" s="1"/>
      <c r="AG21" s="2"/>
      <c r="AH21" s="2"/>
      <c r="AI21" s="2"/>
      <c r="AJ21" s="2"/>
    </row>
    <row r="22" spans="1:40" x14ac:dyDescent="0.2">
      <c r="A22" s="17"/>
      <c r="B22" s="26">
        <f t="shared" si="4"/>
        <v>43874</v>
      </c>
      <c r="C22" s="27">
        <f t="shared" si="5"/>
        <v>43874</v>
      </c>
      <c r="D22" s="20" t="s">
        <v>15</v>
      </c>
      <c r="E22" s="20" t="s">
        <v>15</v>
      </c>
      <c r="F22" s="28" t="s">
        <v>18</v>
      </c>
      <c r="G22" s="29" t="s">
        <v>14</v>
      </c>
      <c r="H22" s="35"/>
      <c r="I22" s="20"/>
      <c r="J22" s="35"/>
      <c r="K22" s="21"/>
      <c r="L22" s="10"/>
      <c r="M22" s="109"/>
      <c r="N22" s="17"/>
      <c r="O22" s="39" t="s">
        <v>17</v>
      </c>
      <c r="P22" s="39" t="s">
        <v>17</v>
      </c>
      <c r="Q22" s="116" t="s">
        <v>14</v>
      </c>
      <c r="R22" s="9"/>
      <c r="S22" s="9"/>
      <c r="T22" s="7" t="s">
        <v>29</v>
      </c>
      <c r="U22" s="7"/>
      <c r="V22" s="78" t="s">
        <v>13</v>
      </c>
      <c r="W22" s="39" t="s">
        <v>85</v>
      </c>
      <c r="X22" s="112"/>
      <c r="Y22" s="8" t="s">
        <v>13</v>
      </c>
      <c r="Z22" s="20"/>
      <c r="AA22" s="20"/>
      <c r="AB22" s="20"/>
      <c r="AC22" s="20"/>
      <c r="AD22" s="1"/>
      <c r="AE22" s="1"/>
      <c r="AF22" s="1"/>
      <c r="AG22" s="2"/>
      <c r="AH22" s="2"/>
      <c r="AI22" s="2"/>
      <c r="AJ22" s="2"/>
    </row>
    <row r="23" spans="1:40" x14ac:dyDescent="0.2">
      <c r="A23" s="17"/>
      <c r="B23" s="26">
        <f t="shared" si="4"/>
        <v>43875</v>
      </c>
      <c r="C23" s="27">
        <f t="shared" si="5"/>
        <v>43875</v>
      </c>
      <c r="D23" s="20" t="s">
        <v>15</v>
      </c>
      <c r="E23" s="20" t="s">
        <v>72</v>
      </c>
      <c r="F23" s="28" t="s">
        <v>95</v>
      </c>
      <c r="G23" s="29" t="s">
        <v>14</v>
      </c>
      <c r="H23" s="35"/>
      <c r="I23" s="20"/>
      <c r="J23" s="35"/>
      <c r="K23" s="21" t="s">
        <v>97</v>
      </c>
      <c r="L23" s="10"/>
      <c r="M23" s="109">
        <v>56</v>
      </c>
      <c r="N23" s="79" t="s">
        <v>98</v>
      </c>
      <c r="O23" s="39" t="s">
        <v>17</v>
      </c>
      <c r="P23" s="39" t="s">
        <v>19</v>
      </c>
      <c r="Q23" s="116">
        <v>1097</v>
      </c>
      <c r="R23" s="9">
        <v>5235</v>
      </c>
      <c r="S23" s="9"/>
      <c r="T23" s="14">
        <v>43495</v>
      </c>
      <c r="U23" s="7"/>
      <c r="V23" s="78" t="s">
        <v>13</v>
      </c>
      <c r="W23" s="39" t="s">
        <v>85</v>
      </c>
      <c r="X23" s="112"/>
      <c r="Y23" s="8" t="s">
        <v>13</v>
      </c>
      <c r="Z23" s="20"/>
      <c r="AA23" s="20"/>
      <c r="AB23" s="20"/>
      <c r="AC23" s="20"/>
      <c r="AD23" s="1"/>
      <c r="AE23" s="1"/>
      <c r="AF23" s="1"/>
      <c r="AG23" s="2"/>
      <c r="AH23" s="2"/>
      <c r="AI23" s="2"/>
      <c r="AJ23" s="2"/>
    </row>
    <row r="24" spans="1:40" x14ac:dyDescent="0.2">
      <c r="A24" s="17"/>
      <c r="B24" s="26">
        <f t="shared" si="4"/>
        <v>43876</v>
      </c>
      <c r="C24" s="27">
        <f t="shared" si="5"/>
        <v>43876</v>
      </c>
      <c r="D24" s="20" t="s">
        <v>72</v>
      </c>
      <c r="E24" s="20" t="s">
        <v>72</v>
      </c>
      <c r="F24" s="28" t="s">
        <v>70</v>
      </c>
      <c r="G24" s="29" t="s">
        <v>14</v>
      </c>
      <c r="H24" s="35"/>
      <c r="I24" s="20"/>
      <c r="J24" s="35"/>
      <c r="K24" s="21"/>
      <c r="L24" s="10"/>
      <c r="M24" s="109"/>
      <c r="N24" s="17"/>
      <c r="O24" s="39" t="s">
        <v>19</v>
      </c>
      <c r="P24" s="39" t="s">
        <v>19</v>
      </c>
      <c r="Q24" s="116" t="s">
        <v>14</v>
      </c>
      <c r="R24" s="9"/>
      <c r="S24" s="9"/>
      <c r="T24" s="14" t="s">
        <v>29</v>
      </c>
      <c r="U24" s="7"/>
      <c r="V24" s="78" t="s">
        <v>13</v>
      </c>
      <c r="W24" s="39" t="s">
        <v>85</v>
      </c>
      <c r="X24" s="112"/>
      <c r="Y24" s="8" t="s">
        <v>13</v>
      </c>
      <c r="Z24" s="20"/>
      <c r="AA24" s="20"/>
      <c r="AB24" s="20"/>
      <c r="AC24" s="20"/>
      <c r="AD24" s="1"/>
      <c r="AE24" s="1"/>
      <c r="AF24" s="1"/>
      <c r="AG24" s="2"/>
      <c r="AH24" s="2"/>
      <c r="AI24" s="2"/>
      <c r="AJ24" s="2"/>
    </row>
    <row r="25" spans="1:40" x14ac:dyDescent="0.2">
      <c r="A25" s="17"/>
      <c r="B25" s="26">
        <f t="shared" si="4"/>
        <v>43877</v>
      </c>
      <c r="C25" s="27">
        <f t="shared" si="5"/>
        <v>43877</v>
      </c>
      <c r="D25" s="20" t="s">
        <v>72</v>
      </c>
      <c r="E25" s="20" t="s">
        <v>72</v>
      </c>
      <c r="F25" s="28" t="s">
        <v>70</v>
      </c>
      <c r="G25" s="29" t="s">
        <v>14</v>
      </c>
      <c r="H25" s="35"/>
      <c r="I25" s="20"/>
      <c r="J25" s="35"/>
      <c r="K25" s="21"/>
      <c r="L25" s="10"/>
      <c r="M25" s="109"/>
      <c r="N25" s="17"/>
      <c r="O25" s="39" t="s">
        <v>19</v>
      </c>
      <c r="P25" s="39" t="s">
        <v>19</v>
      </c>
      <c r="Q25" s="116" t="s">
        <v>14</v>
      </c>
      <c r="R25" s="9"/>
      <c r="S25" s="9"/>
      <c r="T25" s="14" t="s">
        <v>29</v>
      </c>
      <c r="U25" s="7"/>
      <c r="V25" s="78" t="s">
        <v>13</v>
      </c>
      <c r="W25" s="39" t="s">
        <v>85</v>
      </c>
      <c r="X25" s="112"/>
      <c r="Y25" s="8" t="s">
        <v>13</v>
      </c>
      <c r="Z25" s="20"/>
      <c r="AA25" s="20"/>
      <c r="AB25" s="20"/>
      <c r="AC25" s="20"/>
      <c r="AD25" s="1"/>
      <c r="AE25" s="1"/>
      <c r="AF25" s="1"/>
      <c r="AG25" s="2"/>
      <c r="AH25" s="2"/>
      <c r="AI25" s="2"/>
      <c r="AJ25" s="2"/>
    </row>
    <row r="26" spans="1:40" x14ac:dyDescent="0.2">
      <c r="A26" s="17"/>
      <c r="B26" s="26">
        <f t="shared" si="4"/>
        <v>43878</v>
      </c>
      <c r="C26" s="27">
        <f t="shared" si="5"/>
        <v>43878</v>
      </c>
      <c r="D26" s="20" t="s">
        <v>72</v>
      </c>
      <c r="E26" s="20" t="s">
        <v>71</v>
      </c>
      <c r="F26" s="28" t="s">
        <v>106</v>
      </c>
      <c r="G26" s="29" t="s">
        <v>14</v>
      </c>
      <c r="H26" s="35"/>
      <c r="I26" s="20"/>
      <c r="J26" s="35"/>
      <c r="K26" s="21"/>
      <c r="L26" s="10"/>
      <c r="M26" s="109"/>
      <c r="N26" s="17"/>
      <c r="O26" s="39" t="s">
        <v>19</v>
      </c>
      <c r="P26" s="39" t="s">
        <v>20</v>
      </c>
      <c r="Q26" s="116">
        <v>1439</v>
      </c>
      <c r="R26" s="9">
        <v>4250</v>
      </c>
      <c r="S26" s="9"/>
      <c r="T26" s="14">
        <v>43862</v>
      </c>
      <c r="U26" s="7"/>
      <c r="V26" s="78" t="s">
        <v>13</v>
      </c>
      <c r="W26" s="39" t="s">
        <v>85</v>
      </c>
      <c r="X26" s="112"/>
      <c r="Y26" s="8" t="s">
        <v>13</v>
      </c>
      <c r="Z26" s="41"/>
      <c r="AA26" s="20"/>
      <c r="AB26" s="20"/>
      <c r="AC26" s="20"/>
      <c r="AD26" s="1"/>
      <c r="AE26" s="1"/>
      <c r="AF26" s="1"/>
      <c r="AG26" s="2"/>
      <c r="AH26" s="2"/>
      <c r="AI26" s="2"/>
      <c r="AJ26" s="2"/>
    </row>
    <row r="27" spans="1:40" x14ac:dyDescent="0.2">
      <c r="A27" s="17"/>
      <c r="B27" s="26">
        <f t="shared" si="4"/>
        <v>43879</v>
      </c>
      <c r="C27" s="27">
        <f t="shared" si="5"/>
        <v>43879</v>
      </c>
      <c r="D27" s="20" t="s">
        <v>71</v>
      </c>
      <c r="E27" s="20" t="s">
        <v>71</v>
      </c>
      <c r="F27" s="28" t="s">
        <v>74</v>
      </c>
      <c r="G27" s="29"/>
      <c r="H27" s="35"/>
      <c r="I27" s="20"/>
      <c r="J27" s="35"/>
      <c r="K27" s="21"/>
      <c r="L27" s="10"/>
      <c r="M27" s="109"/>
      <c r="N27" s="17"/>
      <c r="O27" s="39" t="s">
        <v>20</v>
      </c>
      <c r="P27" s="39" t="s">
        <v>20</v>
      </c>
      <c r="Q27" s="116" t="s">
        <v>14</v>
      </c>
      <c r="R27" s="9"/>
      <c r="S27" s="9"/>
      <c r="T27" s="14" t="s">
        <v>29</v>
      </c>
      <c r="U27" s="7"/>
      <c r="V27" s="78" t="s">
        <v>13</v>
      </c>
      <c r="W27" s="39" t="s">
        <v>85</v>
      </c>
      <c r="X27" s="112"/>
      <c r="Y27" s="8" t="s">
        <v>13</v>
      </c>
      <c r="Z27" s="20"/>
      <c r="AA27" s="20"/>
      <c r="AB27" s="20"/>
      <c r="AC27" s="20"/>
      <c r="AD27" s="1"/>
      <c r="AE27" s="1"/>
      <c r="AF27" s="1"/>
      <c r="AG27" s="2"/>
      <c r="AH27" s="2"/>
      <c r="AI27" s="2"/>
      <c r="AJ27" s="2"/>
    </row>
    <row r="28" spans="1:40" x14ac:dyDescent="0.2">
      <c r="A28" s="17"/>
      <c r="B28" s="26">
        <f t="shared" si="4"/>
        <v>43880</v>
      </c>
      <c r="C28" s="27">
        <f t="shared" si="5"/>
        <v>43880</v>
      </c>
      <c r="D28" s="20" t="s">
        <v>71</v>
      </c>
      <c r="E28" s="20" t="s">
        <v>71</v>
      </c>
      <c r="F28" s="28" t="s">
        <v>73</v>
      </c>
      <c r="G28" s="29" t="s">
        <v>14</v>
      </c>
      <c r="H28" s="35"/>
      <c r="I28" s="20"/>
      <c r="J28" s="35"/>
      <c r="K28" s="21"/>
      <c r="L28" s="10"/>
      <c r="M28" s="109"/>
      <c r="N28" s="17"/>
      <c r="O28" s="39" t="s">
        <v>20</v>
      </c>
      <c r="P28" s="39" t="s">
        <v>20</v>
      </c>
      <c r="Q28" s="116" t="s">
        <v>14</v>
      </c>
      <c r="R28" s="9"/>
      <c r="S28" s="9"/>
      <c r="T28" s="14" t="s">
        <v>29</v>
      </c>
      <c r="U28" s="7"/>
      <c r="V28" s="78" t="s">
        <v>13</v>
      </c>
      <c r="W28" s="39" t="s">
        <v>85</v>
      </c>
      <c r="X28" s="112"/>
      <c r="Y28" s="8" t="s">
        <v>13</v>
      </c>
      <c r="Z28" s="20"/>
      <c r="AA28" s="20"/>
      <c r="AB28" s="20"/>
      <c r="AC28" s="20"/>
      <c r="AD28" s="1"/>
      <c r="AE28" s="1"/>
      <c r="AF28" s="1"/>
      <c r="AG28" s="2"/>
      <c r="AH28" s="2"/>
      <c r="AI28" s="2"/>
      <c r="AJ28" s="2"/>
    </row>
    <row r="29" spans="1:40" s="55" customFormat="1" x14ac:dyDescent="0.2">
      <c r="A29" s="42"/>
      <c r="B29" s="43">
        <f t="shared" si="4"/>
        <v>43881</v>
      </c>
      <c r="C29" s="44">
        <f t="shared" si="5"/>
        <v>43881</v>
      </c>
      <c r="D29" s="20" t="s">
        <v>71</v>
      </c>
      <c r="E29" s="45" t="s">
        <v>21</v>
      </c>
      <c r="F29" s="46" t="s">
        <v>45</v>
      </c>
      <c r="G29" s="29">
        <f>C29</f>
        <v>43881</v>
      </c>
      <c r="H29" s="47">
        <v>0.84027777777777779</v>
      </c>
      <c r="I29" s="56">
        <f>G29</f>
        <v>43881</v>
      </c>
      <c r="J29" s="47">
        <v>0.92708333333333337</v>
      </c>
      <c r="K29" s="48" t="s">
        <v>83</v>
      </c>
      <c r="L29" s="24" t="s">
        <v>32</v>
      </c>
      <c r="M29" s="110">
        <v>1008</v>
      </c>
      <c r="N29" s="79" t="s">
        <v>13</v>
      </c>
      <c r="O29" s="39" t="s">
        <v>20</v>
      </c>
      <c r="P29" s="39" t="s">
        <v>43</v>
      </c>
      <c r="Q29" s="117">
        <v>368</v>
      </c>
      <c r="R29" s="51">
        <v>0</v>
      </c>
      <c r="S29" s="51"/>
      <c r="T29" s="52" t="s">
        <v>44</v>
      </c>
      <c r="U29" s="49" t="s">
        <v>29</v>
      </c>
      <c r="V29" s="81" t="s">
        <v>13</v>
      </c>
      <c r="W29" s="39" t="s">
        <v>85</v>
      </c>
      <c r="X29" s="113"/>
      <c r="Y29" s="50" t="s">
        <v>13</v>
      </c>
      <c r="Z29" s="45"/>
      <c r="AA29" s="45"/>
      <c r="AB29" s="45"/>
      <c r="AC29" s="45"/>
      <c r="AD29" s="53"/>
      <c r="AE29" s="53"/>
      <c r="AF29" s="53"/>
      <c r="AG29" s="54"/>
      <c r="AH29" s="54"/>
      <c r="AI29" s="54"/>
      <c r="AJ29" s="54"/>
    </row>
    <row r="30" spans="1:40" s="55" customFormat="1" x14ac:dyDescent="0.2">
      <c r="A30" s="42"/>
      <c r="B30" s="43">
        <f t="shared" si="4"/>
        <v>43882</v>
      </c>
      <c r="C30" s="44">
        <f t="shared" si="5"/>
        <v>43882</v>
      </c>
      <c r="D30" s="45" t="s">
        <v>21</v>
      </c>
      <c r="E30" s="45" t="s">
        <v>21</v>
      </c>
      <c r="F30" s="46" t="s">
        <v>75</v>
      </c>
      <c r="G30" s="29" t="s">
        <v>14</v>
      </c>
      <c r="H30" s="47"/>
      <c r="I30" s="45"/>
      <c r="J30" s="47"/>
      <c r="K30" s="48"/>
      <c r="L30" s="24"/>
      <c r="M30" s="24"/>
      <c r="N30" s="42"/>
      <c r="O30" s="39" t="s">
        <v>43</v>
      </c>
      <c r="P30" s="39" t="s">
        <v>43</v>
      </c>
      <c r="Q30" s="51" t="s">
        <v>49</v>
      </c>
      <c r="R30" s="49" t="s">
        <v>14</v>
      </c>
      <c r="S30" s="51" t="s">
        <v>68</v>
      </c>
      <c r="T30" s="49"/>
      <c r="U30" s="49"/>
      <c r="V30" s="81" t="s">
        <v>13</v>
      </c>
      <c r="W30" s="39" t="s">
        <v>79</v>
      </c>
      <c r="X30" s="113">
        <v>150</v>
      </c>
      <c r="Y30" s="45"/>
      <c r="Z30" s="45"/>
      <c r="AA30" s="45"/>
      <c r="AB30" s="45"/>
      <c r="AC30" s="45"/>
      <c r="AD30" s="53"/>
      <c r="AE30" s="53"/>
      <c r="AF30" s="53"/>
      <c r="AG30" s="54"/>
      <c r="AH30" s="54"/>
      <c r="AI30" s="54"/>
      <c r="AJ30" s="54"/>
    </row>
    <row r="31" spans="1:40" x14ac:dyDescent="0.2">
      <c r="A31" s="17"/>
      <c r="B31" s="26">
        <f t="shared" si="4"/>
        <v>43883</v>
      </c>
      <c r="C31" s="27">
        <f t="shared" si="5"/>
        <v>43883</v>
      </c>
      <c r="D31" s="20" t="s">
        <v>21</v>
      </c>
      <c r="E31" s="20" t="s">
        <v>21</v>
      </c>
      <c r="F31" s="28" t="s">
        <v>76</v>
      </c>
      <c r="G31" s="29"/>
      <c r="H31" s="35"/>
      <c r="I31" s="20"/>
      <c r="J31" s="35"/>
      <c r="K31" s="21"/>
      <c r="L31" s="10"/>
      <c r="M31" s="10"/>
      <c r="N31" s="17"/>
      <c r="O31" s="39" t="s">
        <v>43</v>
      </c>
      <c r="P31" s="39" t="s">
        <v>43</v>
      </c>
      <c r="Q31" s="51" t="s">
        <v>49</v>
      </c>
      <c r="R31" s="7" t="s">
        <v>14</v>
      </c>
      <c r="S31" s="51" t="s">
        <v>68</v>
      </c>
      <c r="T31" s="7"/>
      <c r="U31" s="7"/>
      <c r="V31" s="81" t="s">
        <v>13</v>
      </c>
      <c r="W31" s="39" t="s">
        <v>79</v>
      </c>
      <c r="X31" s="114">
        <v>100</v>
      </c>
      <c r="Y31" s="20"/>
      <c r="Z31" s="20"/>
      <c r="AA31" s="20"/>
      <c r="AB31" s="20"/>
      <c r="AC31" s="20"/>
      <c r="AD31" s="1"/>
      <c r="AE31" s="1"/>
      <c r="AF31" s="1"/>
      <c r="AG31" s="2"/>
      <c r="AH31" s="2"/>
      <c r="AI31" s="2"/>
      <c r="AJ31" s="2"/>
    </row>
    <row r="32" spans="1:40" x14ac:dyDescent="0.2">
      <c r="A32" s="17"/>
      <c r="B32" s="26">
        <f t="shared" si="4"/>
        <v>43884</v>
      </c>
      <c r="C32" s="27">
        <f t="shared" si="5"/>
        <v>43884</v>
      </c>
      <c r="D32" s="20" t="s">
        <v>21</v>
      </c>
      <c r="E32" s="20" t="s">
        <v>22</v>
      </c>
      <c r="F32" s="28" t="s">
        <v>47</v>
      </c>
      <c r="G32" s="29" t="s">
        <v>14</v>
      </c>
      <c r="H32" s="35"/>
      <c r="I32" s="20"/>
      <c r="J32" s="35"/>
      <c r="K32" s="21"/>
      <c r="L32" s="10"/>
      <c r="M32" s="10"/>
      <c r="N32" s="17"/>
      <c r="O32" s="39" t="s">
        <v>43</v>
      </c>
      <c r="P32" s="39" t="s">
        <v>22</v>
      </c>
      <c r="Q32" s="51" t="s">
        <v>49</v>
      </c>
      <c r="R32" s="7" t="s">
        <v>14</v>
      </c>
      <c r="S32" s="51" t="s">
        <v>68</v>
      </c>
      <c r="T32" s="7"/>
      <c r="U32" s="7"/>
      <c r="V32" s="81" t="s">
        <v>13</v>
      </c>
      <c r="W32" s="39" t="s">
        <v>79</v>
      </c>
      <c r="X32" s="114">
        <v>100</v>
      </c>
      <c r="Y32" s="20"/>
      <c r="Z32" s="20"/>
      <c r="AA32" s="20"/>
      <c r="AB32" s="20"/>
      <c r="AC32" s="20"/>
      <c r="AD32" s="1"/>
      <c r="AE32" s="1"/>
      <c r="AF32" s="1"/>
      <c r="AG32" s="2"/>
      <c r="AH32" s="2"/>
      <c r="AI32" s="2"/>
      <c r="AJ32" s="2"/>
    </row>
    <row r="33" spans="1:36" x14ac:dyDescent="0.2">
      <c r="A33" s="17"/>
      <c r="B33" s="30">
        <f t="shared" si="4"/>
        <v>43885</v>
      </c>
      <c r="C33" s="31">
        <f t="shared" si="5"/>
        <v>43885</v>
      </c>
      <c r="D33" s="32" t="s">
        <v>22</v>
      </c>
      <c r="E33" s="32" t="s">
        <v>30</v>
      </c>
      <c r="F33" s="33" t="s">
        <v>118</v>
      </c>
      <c r="G33" s="34" t="s">
        <v>14</v>
      </c>
      <c r="H33" s="37">
        <v>0.75</v>
      </c>
      <c r="I33" s="32"/>
      <c r="J33" s="37">
        <v>0.79513888888888884</v>
      </c>
      <c r="K33" s="38" t="s">
        <v>83</v>
      </c>
      <c r="L33" s="12"/>
      <c r="M33" s="128">
        <v>659</v>
      </c>
      <c r="N33" s="80" t="s">
        <v>13</v>
      </c>
      <c r="O33" s="40" t="s">
        <v>22</v>
      </c>
      <c r="P33" s="40"/>
      <c r="Q33" s="13"/>
      <c r="R33" s="11"/>
      <c r="S33" s="13" t="s">
        <v>68</v>
      </c>
      <c r="T33" s="11"/>
      <c r="U33" s="11"/>
      <c r="V33" s="82" t="s">
        <v>13</v>
      </c>
      <c r="W33" s="40" t="s">
        <v>119</v>
      </c>
      <c r="X33" s="115">
        <v>100</v>
      </c>
      <c r="Y33" s="32"/>
      <c r="Z33" s="20"/>
      <c r="AA33" s="20"/>
      <c r="AB33" s="20"/>
      <c r="AC33" s="20"/>
      <c r="AD33" s="1"/>
      <c r="AE33" s="1"/>
      <c r="AF33" s="1"/>
      <c r="AG33" s="2"/>
      <c r="AH33" s="2"/>
      <c r="AI33" s="2"/>
      <c r="AJ33" s="2"/>
    </row>
    <row r="34" spans="1:3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8"/>
      <c r="K34" s="18"/>
      <c r="L34" s="17"/>
      <c r="M34" s="17"/>
      <c r="N34" s="17"/>
      <c r="O34" s="17"/>
      <c r="P34" s="17"/>
      <c r="Q34" s="17"/>
      <c r="R34" s="17"/>
      <c r="S34" s="17"/>
      <c r="T34" s="19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6" ht="8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8"/>
      <c r="K35" s="18"/>
      <c r="L35" s="17"/>
      <c r="M35" s="17"/>
      <c r="N35" s="17"/>
      <c r="O35" s="17"/>
      <c r="P35" s="17"/>
      <c r="Q35" s="17"/>
      <c r="R35" s="17"/>
      <c r="S35" s="17"/>
      <c r="T35" s="19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6" x14ac:dyDescent="0.2">
      <c r="A36" s="17"/>
      <c r="B36" s="152" t="s">
        <v>107</v>
      </c>
      <c r="C36" s="153"/>
      <c r="D36" s="153"/>
      <c r="E36" s="153"/>
      <c r="F36" s="57">
        <v>800</v>
      </c>
      <c r="G36" s="17"/>
      <c r="H36" s="17"/>
      <c r="I36" s="152" t="s">
        <v>60</v>
      </c>
      <c r="J36" s="153"/>
      <c r="K36" s="153"/>
      <c r="L36" s="153"/>
      <c r="M36" s="57">
        <f>(12*3)+2</f>
        <v>38</v>
      </c>
      <c r="N36" s="17"/>
      <c r="O36" s="17"/>
      <c r="P36" s="17"/>
      <c r="Q36" s="17"/>
      <c r="R36" s="17"/>
      <c r="S36" s="17"/>
      <c r="T36" s="19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6" x14ac:dyDescent="0.2">
      <c r="A37" s="17"/>
      <c r="B37" s="68" t="s">
        <v>56</v>
      </c>
      <c r="C37" s="69"/>
      <c r="D37" s="69"/>
      <c r="E37" s="69"/>
      <c r="F37" s="61">
        <v>0.25</v>
      </c>
      <c r="G37" s="17"/>
      <c r="H37" s="17"/>
      <c r="I37" s="68" t="s">
        <v>62</v>
      </c>
      <c r="J37" s="69"/>
      <c r="K37" s="69"/>
      <c r="L37" s="69"/>
      <c r="M37" s="63">
        <v>4</v>
      </c>
      <c r="N37" s="17"/>
      <c r="O37" s="17"/>
      <c r="P37" s="17"/>
      <c r="Q37" s="17"/>
      <c r="R37" s="17"/>
      <c r="S37" s="17"/>
      <c r="T37" s="19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6" x14ac:dyDescent="0.2">
      <c r="A38" s="17"/>
      <c r="B38" s="68" t="s">
        <v>57</v>
      </c>
      <c r="C38" s="69"/>
      <c r="D38" s="69"/>
      <c r="E38" s="69"/>
      <c r="F38" s="58">
        <f>F36+(F36*F37)</f>
        <v>1000</v>
      </c>
      <c r="G38" s="17"/>
      <c r="H38" s="17"/>
      <c r="I38" s="68" t="s">
        <v>63</v>
      </c>
      <c r="J38" s="69"/>
      <c r="K38" s="69"/>
      <c r="L38" s="69"/>
      <c r="M38" s="60">
        <v>0.7</v>
      </c>
      <c r="N38" s="17"/>
      <c r="O38" s="17"/>
      <c r="P38" s="17"/>
      <c r="Q38" s="17"/>
      <c r="R38" s="17"/>
      <c r="S38" s="17"/>
      <c r="T38" s="19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6" x14ac:dyDescent="0.2">
      <c r="A39" s="17"/>
      <c r="B39" s="141" t="s">
        <v>53</v>
      </c>
      <c r="C39" s="142"/>
      <c r="D39" s="142"/>
      <c r="E39" s="142"/>
      <c r="F39" s="58">
        <v>12</v>
      </c>
      <c r="G39" s="17"/>
      <c r="H39" s="17"/>
      <c r="I39" s="141" t="s">
        <v>108</v>
      </c>
      <c r="J39" s="142"/>
      <c r="K39" s="142"/>
      <c r="L39" s="142"/>
      <c r="M39" s="58">
        <f>(M36-M37-M40)</f>
        <v>23</v>
      </c>
      <c r="N39" s="17"/>
      <c r="O39" s="17"/>
      <c r="P39" s="17"/>
      <c r="Q39" s="17"/>
      <c r="R39" s="17"/>
      <c r="S39" s="17"/>
      <c r="T39" s="1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6" x14ac:dyDescent="0.2">
      <c r="A40" s="17"/>
      <c r="B40" s="141" t="s">
        <v>51</v>
      </c>
      <c r="C40" s="142"/>
      <c r="D40" s="142"/>
      <c r="E40" s="142"/>
      <c r="F40" s="124">
        <f>17*0.47</f>
        <v>7.9899999999999993</v>
      </c>
      <c r="G40" s="17"/>
      <c r="H40" s="17"/>
      <c r="I40" s="141" t="s">
        <v>109</v>
      </c>
      <c r="J40" s="142"/>
      <c r="K40" s="142"/>
      <c r="L40" s="142"/>
      <c r="M40" s="58">
        <f>ROUNDUP(((M36-M37)-((M36-M37)*M38)),0)</f>
        <v>11</v>
      </c>
      <c r="N40" s="17"/>
      <c r="O40" s="17"/>
      <c r="P40" s="17"/>
      <c r="Q40" s="17"/>
      <c r="R40" s="17"/>
      <c r="S40" s="17"/>
      <c r="T40" s="17"/>
      <c r="U40" s="19"/>
      <c r="V40" s="19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6" x14ac:dyDescent="0.2">
      <c r="A41" s="17"/>
      <c r="B41" s="71" t="s">
        <v>52</v>
      </c>
      <c r="C41" s="75"/>
      <c r="D41" s="75"/>
      <c r="E41" s="75"/>
      <c r="F41" s="103">
        <f>(F38/F39)*F40</f>
        <v>665.83333333333326</v>
      </c>
      <c r="G41" s="17"/>
      <c r="H41" s="17"/>
      <c r="I41" s="141" t="s">
        <v>110</v>
      </c>
      <c r="J41" s="142"/>
      <c r="K41" s="142"/>
      <c r="L41" s="142"/>
      <c r="M41" s="123">
        <f>10*4.5</f>
        <v>45</v>
      </c>
      <c r="N41" s="17"/>
      <c r="O41" s="17"/>
      <c r="P41" s="17"/>
      <c r="Q41" s="17"/>
      <c r="R41" s="17"/>
      <c r="S41" s="17"/>
      <c r="T41" s="17"/>
      <c r="U41" s="19"/>
      <c r="V41" s="19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6" x14ac:dyDescent="0.2">
      <c r="A42" s="17"/>
      <c r="B42" s="17"/>
      <c r="C42" s="17"/>
      <c r="D42" s="17"/>
      <c r="E42" s="17"/>
      <c r="F42" s="17"/>
      <c r="G42" s="17"/>
      <c r="H42" s="17"/>
      <c r="I42" s="141" t="s">
        <v>66</v>
      </c>
      <c r="J42" s="142"/>
      <c r="K42" s="142"/>
      <c r="L42" s="142"/>
      <c r="M42" s="124">
        <f>50*4.6</f>
        <v>229.99999999999997</v>
      </c>
      <c r="N42" s="17"/>
      <c r="O42" s="17"/>
      <c r="P42" s="17"/>
      <c r="Q42" s="17"/>
      <c r="R42" s="17"/>
      <c r="S42" s="17"/>
      <c r="T42" s="17"/>
      <c r="U42" s="19"/>
      <c r="V42" s="19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6" x14ac:dyDescent="0.2">
      <c r="A43" s="17"/>
      <c r="B43" s="17"/>
      <c r="C43" s="17"/>
      <c r="D43" s="17"/>
      <c r="E43" s="17"/>
      <c r="F43" s="17"/>
      <c r="G43" s="17"/>
      <c r="H43" s="17"/>
      <c r="I43" s="76" t="s">
        <v>69</v>
      </c>
      <c r="J43" s="77"/>
      <c r="K43" s="77"/>
      <c r="L43" s="77"/>
      <c r="M43" s="104">
        <f>M41*M39</f>
        <v>1035</v>
      </c>
      <c r="N43" s="17"/>
      <c r="O43" s="17"/>
      <c r="P43" s="17"/>
      <c r="Q43" s="17"/>
      <c r="R43" s="17"/>
      <c r="S43" s="17"/>
      <c r="T43" s="17"/>
      <c r="U43" s="19"/>
      <c r="V43" s="19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6" x14ac:dyDescent="0.2">
      <c r="A44" s="17"/>
      <c r="B44" s="17"/>
      <c r="C44" s="17"/>
      <c r="D44" s="17"/>
      <c r="E44" s="17"/>
      <c r="F44" s="17"/>
      <c r="G44" s="17"/>
      <c r="H44" s="17"/>
      <c r="I44" s="71" t="s">
        <v>64</v>
      </c>
      <c r="J44" s="75"/>
      <c r="K44" s="75"/>
      <c r="L44" s="75"/>
      <c r="M44" s="103">
        <f>M42*M40</f>
        <v>2529.9999999999995</v>
      </c>
      <c r="N44" s="17"/>
      <c r="O44" s="17"/>
      <c r="P44" s="17"/>
      <c r="Q44" s="17"/>
      <c r="R44" s="17"/>
      <c r="S44" s="17"/>
      <c r="T44" s="17"/>
      <c r="U44" s="19"/>
      <c r="V44" s="19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9"/>
      <c r="V45" s="19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6" ht="25" customHeight="1" x14ac:dyDescent="0.3">
      <c r="A46" s="17"/>
      <c r="B46" s="162" t="s">
        <v>104</v>
      </c>
      <c r="C46" s="162"/>
      <c r="D46" s="162"/>
      <c r="E46" s="162"/>
      <c r="F46" s="162"/>
      <c r="G46" s="101"/>
      <c r="H46" s="107"/>
      <c r="I46" s="101"/>
      <c r="J46" s="101"/>
      <c r="K46" s="102"/>
      <c r="L46" s="125">
        <f>SUM(F49:F73)+L5</f>
        <v>8662.5725333333321</v>
      </c>
      <c r="M46" s="17"/>
      <c r="N46" s="17"/>
      <c r="O46" s="17"/>
      <c r="P46" s="17"/>
      <c r="Q46" s="17"/>
      <c r="R46" s="17"/>
      <c r="S46" s="17"/>
      <c r="T46" s="17"/>
      <c r="U46" s="19"/>
      <c r="V46" s="19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1:36" ht="7" customHeight="1" x14ac:dyDescent="0.3">
      <c r="A47" s="17"/>
      <c r="B47" s="17"/>
      <c r="C47" s="59"/>
      <c r="D47" s="17"/>
      <c r="E47" s="17"/>
      <c r="F47" s="17"/>
      <c r="G47" s="17"/>
      <c r="H47" s="17"/>
      <c r="I47" s="17"/>
      <c r="J47" s="17"/>
      <c r="K47" s="18"/>
      <c r="L47" s="18"/>
      <c r="M47" s="17"/>
      <c r="N47" s="17"/>
      <c r="O47" s="17"/>
      <c r="P47" s="17"/>
      <c r="Q47" s="17"/>
      <c r="R47" s="17"/>
      <c r="S47" s="17"/>
      <c r="T47" s="17"/>
      <c r="U47" s="19"/>
      <c r="V47" s="19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6" ht="17" thickBot="1" x14ac:dyDescent="0.25">
      <c r="A48" s="17"/>
      <c r="B48" s="83" t="s">
        <v>33</v>
      </c>
      <c r="C48" s="73" t="s">
        <v>2</v>
      </c>
      <c r="D48" s="73" t="s">
        <v>40</v>
      </c>
      <c r="E48" s="73" t="s">
        <v>46</v>
      </c>
      <c r="F48" s="74" t="s">
        <v>55</v>
      </c>
      <c r="G48" s="160" t="s">
        <v>41</v>
      </c>
      <c r="H48" s="160"/>
      <c r="I48" s="160"/>
      <c r="J48" s="160"/>
      <c r="K48" s="160"/>
      <c r="L48" s="161"/>
    </row>
    <row r="49" spans="1:14" x14ac:dyDescent="0.2">
      <c r="A49" s="17"/>
      <c r="B49" s="84">
        <v>43872</v>
      </c>
      <c r="C49" s="89" t="s">
        <v>84</v>
      </c>
      <c r="D49" t="s">
        <v>87</v>
      </c>
      <c r="E49" s="90">
        <v>2589</v>
      </c>
      <c r="F49" s="91">
        <f t="shared" ref="F49:F51" si="6">E49*$D$9</f>
        <v>1216.83</v>
      </c>
      <c r="G49" s="67" t="s">
        <v>112</v>
      </c>
      <c r="H49" s="55"/>
      <c r="I49" s="85"/>
      <c r="J49" s="55"/>
      <c r="K49" s="86"/>
      <c r="L49" s="88"/>
      <c r="M49" t="s">
        <v>14</v>
      </c>
    </row>
    <row r="50" spans="1:14" x14ac:dyDescent="0.2">
      <c r="B50" s="84">
        <v>43872</v>
      </c>
      <c r="C50" s="89" t="s">
        <v>84</v>
      </c>
      <c r="D50" t="s">
        <v>65</v>
      </c>
      <c r="E50" s="90">
        <v>310.14</v>
      </c>
      <c r="F50" s="91">
        <f t="shared" si="6"/>
        <v>145.76579999999998</v>
      </c>
      <c r="G50" s="67" t="s">
        <v>113</v>
      </c>
      <c r="H50" s="55"/>
      <c r="I50" s="85"/>
      <c r="J50" s="55"/>
      <c r="K50" s="86"/>
      <c r="L50" s="88"/>
    </row>
    <row r="51" spans="1:14" x14ac:dyDescent="0.2">
      <c r="B51" s="84">
        <v>43872</v>
      </c>
      <c r="C51" s="89" t="s">
        <v>84</v>
      </c>
      <c r="D51" t="s">
        <v>88</v>
      </c>
      <c r="E51" s="90">
        <v>48</v>
      </c>
      <c r="F51" s="91">
        <f t="shared" si="6"/>
        <v>22.56</v>
      </c>
      <c r="G51" s="67" t="s">
        <v>89</v>
      </c>
      <c r="H51" s="55"/>
      <c r="I51" s="85"/>
      <c r="J51" s="55"/>
      <c r="K51" s="86"/>
      <c r="L51" s="88"/>
    </row>
    <row r="52" spans="1:14" x14ac:dyDescent="0.2">
      <c r="B52" s="84">
        <v>43872</v>
      </c>
      <c r="C52" s="89" t="s">
        <v>84</v>
      </c>
      <c r="D52" t="s">
        <v>65</v>
      </c>
      <c r="E52" s="90">
        <v>310.14</v>
      </c>
      <c r="F52" s="91">
        <f>E52*$D$9</f>
        <v>145.76579999999998</v>
      </c>
      <c r="G52" s="67" t="s">
        <v>114</v>
      </c>
      <c r="H52" s="55"/>
      <c r="I52" s="85"/>
      <c r="J52" s="55"/>
      <c r="K52" s="86"/>
      <c r="L52" s="88"/>
      <c r="N52" s="126"/>
    </row>
    <row r="53" spans="1:14" x14ac:dyDescent="0.2">
      <c r="B53" s="84">
        <v>43873</v>
      </c>
      <c r="C53" s="89" t="s">
        <v>84</v>
      </c>
      <c r="D53" t="s">
        <v>1</v>
      </c>
      <c r="E53" s="90">
        <v>822</v>
      </c>
      <c r="F53" s="91">
        <f t="shared" ref="F53:F61" si="7">E53*$D$9</f>
        <v>386.34</v>
      </c>
      <c r="G53" s="67" t="s">
        <v>90</v>
      </c>
      <c r="H53" s="55"/>
      <c r="I53" s="85"/>
      <c r="J53" s="55"/>
      <c r="K53" s="86"/>
      <c r="L53" s="88"/>
      <c r="N53" s="127"/>
    </row>
    <row r="54" spans="1:14" x14ac:dyDescent="0.2">
      <c r="B54" s="84">
        <v>43873</v>
      </c>
      <c r="C54" s="89" t="s">
        <v>84</v>
      </c>
      <c r="D54" t="s">
        <v>65</v>
      </c>
      <c r="E54" s="90">
        <v>320.39999999999998</v>
      </c>
      <c r="F54" s="91">
        <f t="shared" si="7"/>
        <v>150.58799999999999</v>
      </c>
      <c r="G54" s="67" t="s">
        <v>115</v>
      </c>
      <c r="H54" s="55"/>
      <c r="I54" s="85"/>
      <c r="J54" s="55"/>
      <c r="K54" s="86"/>
      <c r="L54" s="88"/>
    </row>
    <row r="55" spans="1:14" x14ac:dyDescent="0.2">
      <c r="B55" s="84">
        <v>43874</v>
      </c>
      <c r="C55" s="89" t="s">
        <v>84</v>
      </c>
      <c r="D55" t="s">
        <v>1</v>
      </c>
      <c r="E55" s="90">
        <v>822</v>
      </c>
      <c r="F55" s="91">
        <f t="shared" si="7"/>
        <v>386.34</v>
      </c>
      <c r="G55" s="67" t="s">
        <v>91</v>
      </c>
      <c r="H55" s="55"/>
      <c r="I55" s="85"/>
      <c r="J55" s="55"/>
      <c r="K55" s="86"/>
      <c r="L55" s="88"/>
    </row>
    <row r="56" spans="1:14" x14ac:dyDescent="0.2">
      <c r="B56" s="84">
        <v>43874</v>
      </c>
      <c r="C56" s="89" t="s">
        <v>84</v>
      </c>
      <c r="D56" t="s">
        <v>80</v>
      </c>
      <c r="E56" s="90">
        <v>36</v>
      </c>
      <c r="F56" s="91">
        <f t="shared" si="7"/>
        <v>16.919999999999998</v>
      </c>
      <c r="G56" s="67" t="s">
        <v>86</v>
      </c>
      <c r="H56" s="55"/>
      <c r="I56" s="85"/>
      <c r="J56" s="55"/>
      <c r="K56" s="86"/>
      <c r="L56" s="88"/>
    </row>
    <row r="57" spans="1:14" x14ac:dyDescent="0.2">
      <c r="B57" s="84">
        <v>43875</v>
      </c>
      <c r="C57" s="89" t="s">
        <v>84</v>
      </c>
      <c r="D57" t="s">
        <v>1</v>
      </c>
      <c r="E57" s="90">
        <v>822</v>
      </c>
      <c r="F57" s="91">
        <f t="shared" si="7"/>
        <v>386.34</v>
      </c>
      <c r="G57" s="67" t="s">
        <v>92</v>
      </c>
      <c r="H57" s="55"/>
      <c r="I57" s="55"/>
      <c r="J57" s="55"/>
      <c r="K57" s="86"/>
      <c r="L57" s="88"/>
    </row>
    <row r="58" spans="1:14" x14ac:dyDescent="0.2">
      <c r="B58" s="84">
        <v>43875</v>
      </c>
      <c r="C58" s="39" t="s">
        <v>84</v>
      </c>
      <c r="D58" s="87" t="s">
        <v>65</v>
      </c>
      <c r="E58" s="90">
        <f>963.22/3*2</f>
        <v>642.14666666666665</v>
      </c>
      <c r="F58" s="91">
        <f t="shared" si="7"/>
        <v>301.8089333333333</v>
      </c>
      <c r="G58" s="87" t="s">
        <v>116</v>
      </c>
      <c r="H58" s="55"/>
      <c r="I58" s="55"/>
      <c r="J58" s="55"/>
      <c r="K58" s="86"/>
      <c r="L58" s="88"/>
    </row>
    <row r="59" spans="1:14" x14ac:dyDescent="0.2">
      <c r="B59" s="84">
        <v>43875</v>
      </c>
      <c r="C59" s="39" t="s">
        <v>84</v>
      </c>
      <c r="D59" s="87" t="s">
        <v>65</v>
      </c>
      <c r="E59" s="90">
        <v>68.8</v>
      </c>
      <c r="F59" s="91">
        <f t="shared" si="7"/>
        <v>32.335999999999999</v>
      </c>
      <c r="G59" s="87" t="s">
        <v>117</v>
      </c>
      <c r="H59" s="55"/>
      <c r="I59" s="55"/>
      <c r="J59" s="55"/>
      <c r="K59" s="86"/>
      <c r="L59" s="88"/>
    </row>
    <row r="60" spans="1:14" x14ac:dyDescent="0.2">
      <c r="B60" s="84">
        <v>43875</v>
      </c>
      <c r="C60" s="39" t="s">
        <v>84</v>
      </c>
      <c r="D60" s="87" t="s">
        <v>96</v>
      </c>
      <c r="E60" s="90">
        <f>410/3*2</f>
        <v>273.33333333333331</v>
      </c>
      <c r="F60" s="91">
        <f t="shared" si="7"/>
        <v>128.46666666666664</v>
      </c>
      <c r="G60" s="87" t="s">
        <v>50</v>
      </c>
      <c r="H60" s="55"/>
      <c r="I60" s="55"/>
      <c r="J60" s="55"/>
      <c r="K60" s="86"/>
      <c r="L60" s="88"/>
    </row>
    <row r="61" spans="1:14" x14ac:dyDescent="0.2">
      <c r="B61" s="84">
        <v>43875</v>
      </c>
      <c r="C61" s="39" t="s">
        <v>84</v>
      </c>
      <c r="D61" s="106" t="s">
        <v>78</v>
      </c>
      <c r="E61" s="90">
        <v>339</v>
      </c>
      <c r="F61" s="91">
        <f t="shared" si="7"/>
        <v>159.32999999999998</v>
      </c>
      <c r="G61" s="87" t="s">
        <v>105</v>
      </c>
      <c r="H61" s="55"/>
      <c r="I61" s="55"/>
      <c r="J61" s="55"/>
      <c r="K61" s="86"/>
      <c r="L61" s="88"/>
    </row>
    <row r="62" spans="1:14" x14ac:dyDescent="0.2">
      <c r="B62" s="84">
        <v>43875</v>
      </c>
      <c r="C62" s="39" t="s">
        <v>84</v>
      </c>
      <c r="D62" s="87" t="s">
        <v>88</v>
      </c>
      <c r="E62" s="90">
        <v>50</v>
      </c>
      <c r="F62" s="91">
        <f t="shared" ref="F62:F64" si="8">E62*$D$9</f>
        <v>23.5</v>
      </c>
      <c r="G62" s="87" t="s">
        <v>111</v>
      </c>
      <c r="H62" s="55"/>
      <c r="I62" s="55"/>
      <c r="J62" s="55"/>
      <c r="K62" s="86"/>
      <c r="L62" s="88"/>
    </row>
    <row r="63" spans="1:14" x14ac:dyDescent="0.2">
      <c r="B63" s="84">
        <v>43876</v>
      </c>
      <c r="C63" s="39" t="s">
        <v>84</v>
      </c>
      <c r="D63" s="87" t="s">
        <v>1</v>
      </c>
      <c r="E63" s="90">
        <f>2430/3</f>
        <v>810</v>
      </c>
      <c r="F63" s="91">
        <f t="shared" si="8"/>
        <v>380.7</v>
      </c>
      <c r="G63" s="87" t="s">
        <v>99</v>
      </c>
      <c r="H63" s="134"/>
      <c r="I63" s="45"/>
      <c r="J63" s="55"/>
      <c r="K63" s="86"/>
      <c r="L63" s="88"/>
    </row>
    <row r="64" spans="1:14" x14ac:dyDescent="0.2">
      <c r="B64" s="84">
        <v>43876</v>
      </c>
      <c r="C64" s="39" t="s">
        <v>84</v>
      </c>
      <c r="D64" s="87" t="s">
        <v>65</v>
      </c>
      <c r="E64" s="90">
        <f>132.2/3*2</f>
        <v>88.133333333333326</v>
      </c>
      <c r="F64" s="91">
        <f t="shared" si="8"/>
        <v>41.422666666666657</v>
      </c>
      <c r="G64" s="87" t="s">
        <v>65</v>
      </c>
      <c r="H64" s="134"/>
      <c r="I64" s="45"/>
      <c r="J64" s="55"/>
      <c r="K64" s="86"/>
      <c r="L64" s="88"/>
    </row>
    <row r="65" spans="2:12" x14ac:dyDescent="0.2">
      <c r="B65" s="84">
        <v>43877</v>
      </c>
      <c r="C65" s="39" t="s">
        <v>84</v>
      </c>
      <c r="D65" s="87" t="s">
        <v>1</v>
      </c>
      <c r="E65" s="90">
        <f>2430/3</f>
        <v>810</v>
      </c>
      <c r="F65" s="91">
        <f t="shared" ref="F65:F68" si="9">E65*$D$9</f>
        <v>380.7</v>
      </c>
      <c r="G65" s="87" t="s">
        <v>130</v>
      </c>
      <c r="H65" s="134"/>
      <c r="I65" s="45"/>
      <c r="J65" s="55"/>
      <c r="K65" s="86"/>
      <c r="L65" s="88"/>
    </row>
    <row r="66" spans="2:12" x14ac:dyDescent="0.2">
      <c r="B66" s="84">
        <v>43878</v>
      </c>
      <c r="C66" s="39" t="s">
        <v>84</v>
      </c>
      <c r="D66" s="87" t="s">
        <v>1</v>
      </c>
      <c r="E66" s="90">
        <f>2430/3</f>
        <v>810</v>
      </c>
      <c r="F66" s="91">
        <f t="shared" si="9"/>
        <v>380.7</v>
      </c>
      <c r="G66" s="87" t="s">
        <v>131</v>
      </c>
      <c r="H66" s="134"/>
      <c r="I66" s="45"/>
      <c r="J66" s="55"/>
      <c r="K66" s="86"/>
      <c r="L66" s="88"/>
    </row>
    <row r="67" spans="2:12" x14ac:dyDescent="0.2">
      <c r="B67" s="84">
        <v>43878</v>
      </c>
      <c r="C67" s="39" t="s">
        <v>84</v>
      </c>
      <c r="D67" s="87" t="s">
        <v>65</v>
      </c>
      <c r="E67" s="90">
        <f>307.4/3*2</f>
        <v>204.93333333333331</v>
      </c>
      <c r="F67" s="91">
        <f t="shared" si="9"/>
        <v>96.318666666666644</v>
      </c>
      <c r="G67" s="87"/>
      <c r="H67" s="134"/>
      <c r="I67" s="45"/>
      <c r="J67" s="55"/>
      <c r="K67" s="86"/>
      <c r="L67" s="88"/>
    </row>
    <row r="68" spans="2:12" x14ac:dyDescent="0.2">
      <c r="B68" s="84">
        <v>43878</v>
      </c>
      <c r="C68" s="39" t="s">
        <v>84</v>
      </c>
      <c r="D68" s="87" t="s">
        <v>96</v>
      </c>
      <c r="E68" s="90">
        <f>325.33/3*2</f>
        <v>216.88666666666666</v>
      </c>
      <c r="F68" s="91">
        <f t="shared" si="9"/>
        <v>101.93673333333332</v>
      </c>
      <c r="G68" s="87"/>
      <c r="H68" s="134"/>
      <c r="I68" s="45"/>
      <c r="J68" s="55"/>
      <c r="K68" s="86"/>
      <c r="L68" s="88"/>
    </row>
    <row r="69" spans="2:12" x14ac:dyDescent="0.2">
      <c r="B69" s="84">
        <v>43879</v>
      </c>
      <c r="C69" s="39" t="s">
        <v>120</v>
      </c>
      <c r="D69" s="87" t="s">
        <v>1</v>
      </c>
      <c r="E69" s="90">
        <f>F69/0.47</f>
        <v>1031.2127659574469</v>
      </c>
      <c r="F69" s="91">
        <v>484.67</v>
      </c>
      <c r="G69" s="87" t="s">
        <v>132</v>
      </c>
      <c r="H69" s="134"/>
      <c r="I69" s="45"/>
      <c r="J69" s="55"/>
      <c r="K69" s="86"/>
      <c r="L69" s="88"/>
    </row>
    <row r="70" spans="2:12" x14ac:dyDescent="0.2">
      <c r="B70" s="84">
        <v>43880</v>
      </c>
      <c r="C70" s="39" t="s">
        <v>120</v>
      </c>
      <c r="D70" s="87" t="s">
        <v>1</v>
      </c>
      <c r="E70" s="90">
        <f>F70/0.47</f>
        <v>1031.2127659574469</v>
      </c>
      <c r="F70" s="91">
        <v>484.67</v>
      </c>
      <c r="G70" s="87" t="s">
        <v>133</v>
      </c>
      <c r="H70" s="134"/>
      <c r="I70" s="45"/>
      <c r="J70" s="55"/>
      <c r="K70" s="86"/>
      <c r="L70" s="88"/>
    </row>
    <row r="71" spans="2:12" x14ac:dyDescent="0.2">
      <c r="B71" s="84">
        <v>43880</v>
      </c>
      <c r="C71" s="39" t="s">
        <v>120</v>
      </c>
      <c r="D71" s="87" t="s">
        <v>96</v>
      </c>
      <c r="E71" s="90">
        <f t="shared" ref="E71:E73" si="10">F71/0.47</f>
        <v>307.834609929078</v>
      </c>
      <c r="F71" s="91">
        <v>144.68226666666666</v>
      </c>
      <c r="G71" s="87"/>
      <c r="H71" s="135"/>
      <c r="I71" s="136"/>
      <c r="J71" s="55"/>
      <c r="K71" s="86"/>
      <c r="L71" s="88"/>
    </row>
    <row r="72" spans="2:12" x14ac:dyDescent="0.2">
      <c r="B72" s="84">
        <v>43880</v>
      </c>
      <c r="C72" s="39" t="s">
        <v>120</v>
      </c>
      <c r="D72" s="87" t="s">
        <v>121</v>
      </c>
      <c r="E72" s="90">
        <f t="shared" si="10"/>
        <v>359.58297872340427</v>
      </c>
      <c r="F72" s="91">
        <v>169.00399999999999</v>
      </c>
      <c r="G72" s="87" t="s">
        <v>122</v>
      </c>
      <c r="I72" s="136"/>
      <c r="J72" s="55"/>
      <c r="K72" s="86"/>
      <c r="L72" s="88"/>
    </row>
    <row r="73" spans="2:12" x14ac:dyDescent="0.2">
      <c r="B73" s="84">
        <v>43880</v>
      </c>
      <c r="C73" s="39" t="s">
        <v>120</v>
      </c>
      <c r="D73" s="87" t="s">
        <v>65</v>
      </c>
      <c r="E73" s="90">
        <f t="shared" si="10"/>
        <v>112.50425531914894</v>
      </c>
      <c r="F73" s="91">
        <v>52.876999999999995</v>
      </c>
      <c r="G73" s="87" t="s">
        <v>123</v>
      </c>
      <c r="I73" s="136"/>
      <c r="J73" s="55"/>
      <c r="K73" s="86"/>
      <c r="L73" s="88"/>
    </row>
    <row r="74" spans="2:12" x14ac:dyDescent="0.2">
      <c r="B74" s="84">
        <v>43881</v>
      </c>
      <c r="C74" s="39" t="s">
        <v>120</v>
      </c>
      <c r="D74" s="87" t="s">
        <v>1</v>
      </c>
      <c r="E74" s="90">
        <f>F74/0.47</f>
        <v>1031.2127659574469</v>
      </c>
      <c r="F74" s="91">
        <v>484.67</v>
      </c>
      <c r="G74" s="87" t="s">
        <v>134</v>
      </c>
      <c r="I74" s="136"/>
      <c r="J74" s="55"/>
      <c r="K74" s="86"/>
      <c r="L74" s="88"/>
    </row>
    <row r="75" spans="2:12" x14ac:dyDescent="0.2">
      <c r="B75" s="84">
        <v>43881</v>
      </c>
      <c r="C75" s="39" t="s">
        <v>84</v>
      </c>
      <c r="D75" s="87" t="s">
        <v>96</v>
      </c>
      <c r="E75" s="90">
        <f>376.67/3*2</f>
        <v>251.11333333333334</v>
      </c>
      <c r="F75" s="91">
        <f t="shared" ref="F75:F78" si="11">E75*$D$9</f>
        <v>118.02326666666667</v>
      </c>
      <c r="G75" s="87"/>
      <c r="I75" s="136"/>
      <c r="J75" s="55"/>
      <c r="K75" s="86"/>
      <c r="L75" s="88"/>
    </row>
    <row r="76" spans="2:12" x14ac:dyDescent="0.2">
      <c r="B76" s="84">
        <v>43881</v>
      </c>
      <c r="C76" s="39" t="s">
        <v>84</v>
      </c>
      <c r="D76" s="87" t="s">
        <v>121</v>
      </c>
      <c r="E76" s="90">
        <v>343</v>
      </c>
      <c r="F76" s="91">
        <f t="shared" si="11"/>
        <v>161.20999999999998</v>
      </c>
      <c r="G76" s="87" t="s">
        <v>124</v>
      </c>
      <c r="I76" s="136"/>
      <c r="J76" s="55"/>
      <c r="K76" s="86"/>
      <c r="L76" s="88"/>
    </row>
    <row r="77" spans="2:12" x14ac:dyDescent="0.2">
      <c r="B77" s="84">
        <v>43881</v>
      </c>
      <c r="C77" s="39" t="s">
        <v>84</v>
      </c>
      <c r="D77" s="87" t="s">
        <v>125</v>
      </c>
      <c r="E77" s="90">
        <f>39*2</f>
        <v>78</v>
      </c>
      <c r="F77" s="91">
        <f t="shared" si="11"/>
        <v>36.659999999999997</v>
      </c>
      <c r="G77" s="87" t="s">
        <v>126</v>
      </c>
      <c r="I77" s="136"/>
      <c r="J77" s="55"/>
      <c r="K77" s="86"/>
      <c r="L77" s="88"/>
    </row>
    <row r="78" spans="2:12" x14ac:dyDescent="0.2">
      <c r="B78" s="84">
        <v>43882</v>
      </c>
      <c r="C78" s="39" t="s">
        <v>84</v>
      </c>
      <c r="D78" s="87" t="s">
        <v>1</v>
      </c>
      <c r="E78" s="90">
        <v>0</v>
      </c>
      <c r="F78" s="91">
        <f t="shared" si="11"/>
        <v>0</v>
      </c>
      <c r="G78" s="87" t="s">
        <v>127</v>
      </c>
      <c r="I78" s="136"/>
      <c r="J78" s="55"/>
      <c r="K78" s="86"/>
      <c r="L78" s="88"/>
    </row>
    <row r="79" spans="2:12" x14ac:dyDescent="0.2">
      <c r="B79" s="84">
        <v>43882</v>
      </c>
      <c r="C79" s="39" t="s">
        <v>84</v>
      </c>
      <c r="D79" s="87" t="s">
        <v>121</v>
      </c>
      <c r="E79" s="90">
        <v>175</v>
      </c>
      <c r="F79" s="91">
        <f t="shared" ref="F79:F82" si="12">E79*$D$9</f>
        <v>82.25</v>
      </c>
      <c r="G79" s="87" t="s">
        <v>128</v>
      </c>
      <c r="I79" s="136"/>
      <c r="J79" s="55"/>
      <c r="K79" s="86"/>
      <c r="L79" s="88"/>
    </row>
    <row r="80" spans="2:12" x14ac:dyDescent="0.2">
      <c r="B80" s="84">
        <v>43882</v>
      </c>
      <c r="C80" s="39" t="s">
        <v>84</v>
      </c>
      <c r="D80" s="87" t="s">
        <v>88</v>
      </c>
      <c r="E80" s="90">
        <v>58</v>
      </c>
      <c r="F80" s="91">
        <f t="shared" si="12"/>
        <v>27.259999999999998</v>
      </c>
      <c r="G80" s="87" t="s">
        <v>129</v>
      </c>
      <c r="I80" s="136"/>
      <c r="J80" s="55"/>
      <c r="K80" s="86"/>
      <c r="L80" s="88"/>
    </row>
    <row r="81" spans="2:12" x14ac:dyDescent="0.2">
      <c r="B81" s="84">
        <v>43882</v>
      </c>
      <c r="C81" s="39" t="s">
        <v>84</v>
      </c>
      <c r="D81" s="87" t="s">
        <v>121</v>
      </c>
      <c r="E81" s="90">
        <v>400</v>
      </c>
      <c r="F81" s="91">
        <f t="shared" si="12"/>
        <v>188</v>
      </c>
      <c r="G81" s="87" t="s">
        <v>141</v>
      </c>
      <c r="I81" s="136"/>
      <c r="J81" s="55"/>
      <c r="K81" s="86"/>
      <c r="L81" s="88"/>
    </row>
    <row r="82" spans="2:12" x14ac:dyDescent="0.2">
      <c r="B82" s="84">
        <v>43883</v>
      </c>
      <c r="C82" s="39" t="s">
        <v>84</v>
      </c>
      <c r="D82" s="87" t="s">
        <v>1</v>
      </c>
      <c r="E82" s="90">
        <v>0</v>
      </c>
      <c r="F82" s="91">
        <f t="shared" si="12"/>
        <v>0</v>
      </c>
      <c r="G82" s="87" t="s">
        <v>142</v>
      </c>
      <c r="I82" s="136"/>
      <c r="J82" s="55"/>
      <c r="K82" s="86"/>
      <c r="L82" s="88"/>
    </row>
    <row r="83" spans="2:12" x14ac:dyDescent="0.2">
      <c r="B83" s="84">
        <v>43883</v>
      </c>
      <c r="C83" s="39" t="s">
        <v>84</v>
      </c>
      <c r="D83" s="87" t="s">
        <v>88</v>
      </c>
      <c r="E83" s="90">
        <v>170</v>
      </c>
      <c r="F83" s="91">
        <f t="shared" ref="F83:F93" si="13">E83*$D$9</f>
        <v>79.899999999999991</v>
      </c>
      <c r="G83" s="87" t="s">
        <v>143</v>
      </c>
      <c r="I83" s="136"/>
      <c r="J83" s="55"/>
      <c r="K83" s="86"/>
      <c r="L83" s="88"/>
    </row>
    <row r="84" spans="2:12" x14ac:dyDescent="0.2">
      <c r="B84" s="84">
        <v>43883</v>
      </c>
      <c r="C84" s="39" t="s">
        <v>84</v>
      </c>
      <c r="D84" s="87" t="s">
        <v>65</v>
      </c>
      <c r="E84" s="90">
        <v>86</v>
      </c>
      <c r="F84" s="91">
        <f t="shared" si="13"/>
        <v>40.419999999999995</v>
      </c>
      <c r="G84" s="87"/>
      <c r="I84" s="136"/>
      <c r="J84" s="55"/>
      <c r="K84" s="86"/>
      <c r="L84" s="88"/>
    </row>
    <row r="85" spans="2:12" x14ac:dyDescent="0.2">
      <c r="B85" s="84">
        <v>43883</v>
      </c>
      <c r="C85" s="39" t="s">
        <v>84</v>
      </c>
      <c r="D85" s="87" t="s">
        <v>121</v>
      </c>
      <c r="E85" s="90">
        <v>404</v>
      </c>
      <c r="F85" s="91">
        <f t="shared" si="13"/>
        <v>189.88</v>
      </c>
      <c r="G85" s="87" t="s">
        <v>141</v>
      </c>
      <c r="I85" s="136"/>
      <c r="J85" s="55"/>
      <c r="K85" s="86"/>
      <c r="L85" s="88"/>
    </row>
    <row r="86" spans="2:12" x14ac:dyDescent="0.2">
      <c r="B86" s="84">
        <v>43884</v>
      </c>
      <c r="C86" s="39" t="s">
        <v>84</v>
      </c>
      <c r="D86" s="87" t="s">
        <v>1</v>
      </c>
      <c r="E86" s="90">
        <v>0</v>
      </c>
      <c r="F86" s="91">
        <f t="shared" si="13"/>
        <v>0</v>
      </c>
      <c r="G86" s="87"/>
      <c r="I86" s="136"/>
      <c r="J86" s="55"/>
      <c r="K86" s="86"/>
      <c r="L86" s="88"/>
    </row>
    <row r="87" spans="2:12" x14ac:dyDescent="0.2">
      <c r="B87" s="84">
        <v>43884</v>
      </c>
      <c r="C87" s="39" t="s">
        <v>84</v>
      </c>
      <c r="D87" s="87" t="s">
        <v>88</v>
      </c>
      <c r="E87" s="90">
        <v>38</v>
      </c>
      <c r="F87" s="91">
        <f t="shared" si="13"/>
        <v>17.86</v>
      </c>
      <c r="G87" s="87" t="s">
        <v>136</v>
      </c>
      <c r="I87" s="136"/>
      <c r="J87" s="55"/>
      <c r="K87" s="86"/>
      <c r="L87" s="88"/>
    </row>
    <row r="88" spans="2:12" x14ac:dyDescent="0.2">
      <c r="B88" s="84">
        <v>43884</v>
      </c>
      <c r="C88" s="39" t="s">
        <v>84</v>
      </c>
      <c r="D88" s="87" t="s">
        <v>88</v>
      </c>
      <c r="E88" s="90">
        <v>70</v>
      </c>
      <c r="F88" s="91">
        <f t="shared" si="13"/>
        <v>32.9</v>
      </c>
      <c r="G88" s="87" t="s">
        <v>137</v>
      </c>
      <c r="J88" s="55"/>
      <c r="K88" s="86"/>
      <c r="L88" s="88"/>
    </row>
    <row r="89" spans="2:12" x14ac:dyDescent="0.2">
      <c r="B89" s="84">
        <v>43884</v>
      </c>
      <c r="C89" s="39" t="s">
        <v>84</v>
      </c>
      <c r="D89" s="87" t="s">
        <v>88</v>
      </c>
      <c r="E89" s="90">
        <v>155</v>
      </c>
      <c r="F89" s="91">
        <f t="shared" si="13"/>
        <v>72.849999999999994</v>
      </c>
      <c r="G89" s="87" t="s">
        <v>138</v>
      </c>
      <c r="J89" s="55"/>
      <c r="K89" s="86"/>
      <c r="L89" s="88"/>
    </row>
    <row r="90" spans="2:12" x14ac:dyDescent="0.2">
      <c r="B90" s="84">
        <v>43885</v>
      </c>
      <c r="C90" s="39" t="s">
        <v>84</v>
      </c>
      <c r="D90" s="87" t="s">
        <v>1</v>
      </c>
      <c r="E90" s="90">
        <v>0</v>
      </c>
      <c r="F90" s="91">
        <f t="shared" si="13"/>
        <v>0</v>
      </c>
      <c r="G90" s="87"/>
      <c r="J90" s="55"/>
      <c r="K90" s="86"/>
      <c r="L90" s="88"/>
    </row>
    <row r="91" spans="2:12" x14ac:dyDescent="0.2">
      <c r="B91" s="84">
        <v>43885</v>
      </c>
      <c r="C91" s="39" t="s">
        <v>84</v>
      </c>
      <c r="D91" s="87" t="s">
        <v>88</v>
      </c>
      <c r="E91" s="90">
        <v>179</v>
      </c>
      <c r="F91" s="91">
        <f t="shared" si="13"/>
        <v>84.13</v>
      </c>
      <c r="G91" s="87" t="s">
        <v>139</v>
      </c>
      <c r="J91" s="55"/>
      <c r="K91" s="86"/>
      <c r="L91" s="88"/>
    </row>
    <row r="92" spans="2:12" x14ac:dyDescent="0.2">
      <c r="B92" s="84">
        <v>43885</v>
      </c>
      <c r="C92" s="39" t="s">
        <v>84</v>
      </c>
      <c r="D92" s="87" t="s">
        <v>88</v>
      </c>
      <c r="E92" s="90">
        <v>220</v>
      </c>
      <c r="F92" s="91">
        <f t="shared" si="13"/>
        <v>103.39999999999999</v>
      </c>
      <c r="G92" s="87" t="s">
        <v>135</v>
      </c>
      <c r="J92" s="55"/>
      <c r="K92" s="86"/>
      <c r="L92" s="88"/>
    </row>
    <row r="93" spans="2:12" x14ac:dyDescent="0.2">
      <c r="B93" s="84">
        <v>43885</v>
      </c>
      <c r="C93" s="39" t="s">
        <v>84</v>
      </c>
      <c r="D93" s="87" t="s">
        <v>125</v>
      </c>
      <c r="E93" s="90">
        <v>218</v>
      </c>
      <c r="F93" s="91">
        <f t="shared" si="13"/>
        <v>102.46</v>
      </c>
      <c r="G93" s="87" t="s">
        <v>144</v>
      </c>
      <c r="J93" s="55"/>
      <c r="K93" s="86"/>
      <c r="L93" s="88"/>
    </row>
    <row r="94" spans="2:12" x14ac:dyDescent="0.2">
      <c r="B94" s="84"/>
      <c r="C94" s="39"/>
      <c r="D94" s="87"/>
      <c r="E94" s="90"/>
      <c r="F94" s="90"/>
      <c r="G94" s="87"/>
      <c r="J94" s="55"/>
      <c r="K94" s="86"/>
      <c r="L94" s="88"/>
    </row>
    <row r="95" spans="2:12" x14ac:dyDescent="0.2">
      <c r="B95" s="84"/>
      <c r="C95" s="39"/>
      <c r="D95" s="87"/>
      <c r="E95" s="90"/>
      <c r="F95" s="91"/>
      <c r="G95" s="87"/>
      <c r="J95" s="55"/>
      <c r="K95" s="86"/>
      <c r="L95" s="88"/>
    </row>
    <row r="96" spans="2:12" x14ac:dyDescent="0.2">
      <c r="B96" s="84"/>
      <c r="C96" s="39"/>
      <c r="D96" s="87"/>
      <c r="E96" s="90"/>
      <c r="F96" s="91"/>
      <c r="G96" s="87"/>
      <c r="J96" s="55"/>
      <c r="K96" s="86"/>
      <c r="L96" s="88"/>
    </row>
    <row r="97" spans="2:12" x14ac:dyDescent="0.2">
      <c r="B97" s="84"/>
      <c r="C97" s="39"/>
      <c r="D97" s="87"/>
      <c r="E97" s="90"/>
      <c r="F97" s="91"/>
      <c r="G97" s="87"/>
      <c r="J97" s="55"/>
      <c r="K97" s="86"/>
      <c r="L97" s="88"/>
    </row>
    <row r="98" spans="2:12" x14ac:dyDescent="0.2">
      <c r="B98" s="84"/>
      <c r="C98" s="39"/>
      <c r="D98" s="87"/>
      <c r="E98" s="90"/>
      <c r="F98" s="91"/>
      <c r="G98" s="87"/>
      <c r="J98" s="55"/>
      <c r="K98" s="86"/>
      <c r="L98" s="88"/>
    </row>
    <row r="99" spans="2:12" x14ac:dyDescent="0.2">
      <c r="B99" s="129"/>
      <c r="C99" s="130"/>
      <c r="D99" s="130"/>
      <c r="E99" s="131"/>
      <c r="F99" s="132"/>
      <c r="G99" s="133"/>
      <c r="J99" s="55"/>
      <c r="K99" s="86"/>
      <c r="L99" s="88"/>
    </row>
    <row r="100" spans="2:12" x14ac:dyDescent="0.2">
      <c r="B100" s="129"/>
      <c r="C100" s="130"/>
      <c r="D100" s="130"/>
      <c r="E100" s="131"/>
      <c r="F100" s="132"/>
      <c r="G100" s="133"/>
      <c r="J100" s="55"/>
      <c r="K100" s="86"/>
      <c r="L100" s="88"/>
    </row>
    <row r="101" spans="2:12" x14ac:dyDescent="0.2">
      <c r="B101" s="129"/>
      <c r="C101" s="130"/>
      <c r="D101" s="130"/>
      <c r="E101" s="131"/>
      <c r="F101" s="132"/>
      <c r="G101" s="133"/>
    </row>
    <row r="102" spans="2:12" x14ac:dyDescent="0.2">
      <c r="B102" s="129"/>
      <c r="C102" s="130"/>
      <c r="D102" s="130"/>
      <c r="E102" s="131"/>
      <c r="F102" s="132"/>
      <c r="G102" s="133"/>
    </row>
    <row r="103" spans="2:12" x14ac:dyDescent="0.2">
      <c r="B103" s="129"/>
      <c r="C103" s="130"/>
      <c r="D103" s="130"/>
      <c r="E103" s="131"/>
      <c r="F103" s="132"/>
      <c r="G103" s="133"/>
    </row>
    <row r="104" spans="2:12" x14ac:dyDescent="0.2">
      <c r="B104" s="129"/>
      <c r="C104" s="130"/>
      <c r="D104" s="130"/>
      <c r="E104" s="131"/>
      <c r="F104" s="132"/>
      <c r="G104" s="133"/>
    </row>
    <row r="105" spans="2:12" x14ac:dyDescent="0.2">
      <c r="B105" s="129"/>
      <c r="C105" s="130"/>
      <c r="D105" s="130"/>
      <c r="E105" s="131"/>
      <c r="F105" s="132"/>
      <c r="G105" s="133"/>
      <c r="H105" s="138"/>
    </row>
    <row r="106" spans="2:12" x14ac:dyDescent="0.2">
      <c r="B106" s="129"/>
      <c r="C106" s="130"/>
      <c r="D106" s="130"/>
      <c r="E106" s="131"/>
      <c r="F106" s="132"/>
      <c r="G106" s="133"/>
      <c r="H106" s="138"/>
    </row>
    <row r="107" spans="2:12" x14ac:dyDescent="0.2">
      <c r="B107" s="129"/>
      <c r="C107" s="130"/>
      <c r="D107" s="130"/>
      <c r="E107" s="131"/>
      <c r="F107" s="132"/>
      <c r="G107" s="133"/>
      <c r="H107" s="138"/>
    </row>
    <row r="108" spans="2:12" x14ac:dyDescent="0.2">
      <c r="B108" s="129"/>
      <c r="C108" s="130"/>
      <c r="D108" s="15"/>
      <c r="E108" s="131"/>
      <c r="F108" s="132"/>
      <c r="G108" s="133"/>
      <c r="H108" s="138"/>
    </row>
    <row r="109" spans="2:12" x14ac:dyDescent="0.2">
      <c r="B109" s="129"/>
      <c r="C109" s="130"/>
      <c r="D109" s="15"/>
      <c r="E109" s="131"/>
      <c r="F109" s="132"/>
      <c r="G109" s="133"/>
      <c r="H109" s="138"/>
    </row>
    <row r="110" spans="2:12" x14ac:dyDescent="0.2">
      <c r="B110" s="129"/>
      <c r="C110" s="130"/>
      <c r="D110" s="130"/>
      <c r="E110" s="131"/>
      <c r="F110" s="132"/>
      <c r="G110" s="133"/>
      <c r="H110" s="138"/>
    </row>
    <row r="111" spans="2:12" x14ac:dyDescent="0.2">
      <c r="B111" s="129"/>
      <c r="C111" s="130"/>
      <c r="D111" s="130"/>
      <c r="E111" s="131"/>
      <c r="F111" s="132"/>
      <c r="G111" s="133"/>
      <c r="H111" s="138"/>
    </row>
    <row r="112" spans="2:12" x14ac:dyDescent="0.2">
      <c r="B112" s="129"/>
      <c r="C112" s="130"/>
      <c r="D112" s="130"/>
      <c r="E112" s="131"/>
      <c r="F112" s="132"/>
      <c r="G112" s="133"/>
      <c r="H112" s="138"/>
    </row>
    <row r="113" spans="2:8" x14ac:dyDescent="0.2">
      <c r="B113" s="129"/>
      <c r="C113" s="130"/>
      <c r="D113" s="130"/>
      <c r="E113" s="131"/>
      <c r="F113" s="132"/>
      <c r="G113" s="133"/>
      <c r="H113" s="138"/>
    </row>
    <row r="114" spans="2:8" x14ac:dyDescent="0.2">
      <c r="B114" s="129"/>
      <c r="C114" s="130"/>
      <c r="D114" s="15"/>
      <c r="E114" s="131"/>
      <c r="F114" s="132"/>
      <c r="G114" s="133"/>
      <c r="H114" s="138"/>
    </row>
    <row r="115" spans="2:8" x14ac:dyDescent="0.2">
      <c r="B115" s="129"/>
      <c r="C115" s="130"/>
      <c r="D115" s="130"/>
      <c r="E115" s="131"/>
      <c r="F115" s="132"/>
      <c r="G115" s="133"/>
      <c r="H115" s="138"/>
    </row>
  </sheetData>
  <mergeCells count="30">
    <mergeCell ref="G48:L48"/>
    <mergeCell ref="B46:F46"/>
    <mergeCell ref="B8:C8"/>
    <mergeCell ref="B36:E36"/>
    <mergeCell ref="B40:E40"/>
    <mergeCell ref="B39:E39"/>
    <mergeCell ref="I36:L36"/>
    <mergeCell ref="I40:L40"/>
    <mergeCell ref="I42:L42"/>
    <mergeCell ref="I39:L39"/>
    <mergeCell ref="I41:L41"/>
    <mergeCell ref="G18:M18"/>
    <mergeCell ref="B18:C19"/>
    <mergeCell ref="B15:C16"/>
    <mergeCell ref="D15:D16"/>
    <mergeCell ref="B7:C7"/>
    <mergeCell ref="N18:N19"/>
    <mergeCell ref="V18:V19"/>
    <mergeCell ref="B2:AC2"/>
    <mergeCell ref="G4:H4"/>
    <mergeCell ref="W18:X18"/>
    <mergeCell ref="Y18:Y19"/>
    <mergeCell ref="B4:C4"/>
    <mergeCell ref="B5:C5"/>
    <mergeCell ref="B6:C6"/>
    <mergeCell ref="K4:L4"/>
    <mergeCell ref="O18:U18"/>
    <mergeCell ref="F18:F19"/>
    <mergeCell ref="E18:E19"/>
    <mergeCell ref="D18:D19"/>
  </mergeCells>
  <dataValidations disablePrompts="1" count="1">
    <dataValidation type="list" allowBlank="1" showInputMessage="1" showErrorMessage="1" sqref="D64 D81:D82 D93:D115 D67:D79 D90 D84:D86" xr:uid="{F859B4C8-2A99-7D4E-8F3C-42E2741A519D}">
      <formula1>$Q$4:$Q$140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Noruega Fev2020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VLE</dc:creator>
  <cp:lastModifiedBy>Microsoft Office User</cp:lastModifiedBy>
  <dcterms:created xsi:type="dcterms:W3CDTF">2020-01-08T20:30:23Z</dcterms:created>
  <dcterms:modified xsi:type="dcterms:W3CDTF">2020-03-01T07:38:09Z</dcterms:modified>
</cp:coreProperties>
</file>